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20" windowWidth="18780" windowHeight="8325"/>
  </bookViews>
  <sheets>
    <sheet name="Nómina_ 2017" sheetId="3" r:id="rId1"/>
    <sheet name="Info_de_destinos" sheetId="2" state="hidden" r:id="rId2"/>
  </sheets>
  <externalReferences>
    <externalReference r:id="rId3"/>
  </externalReferences>
  <definedNames>
    <definedName name="asigAl" localSheetId="1">VLOOKUP(Info_de_destinos!XFD1,CHOOSE({2,1},[1]Adjudicaciones_sin_prel.!$A$2:$A$401,[1]Adjudicaciones_sin_prel.!$B$2:$B$401),2,0)</definedName>
    <definedName name="asigAlPr" localSheetId="1">VLOOKUP(Info_de_destinos!XFC1,CHOOSE({2,1},[1]Adjudicaciones_con_prel.!$A$2:$A$401,[1]Adjudicaciones_con_prel.!$B$2:$B$401),2,0)</definedName>
    <definedName name="FaltanPr">COUNTIF([1]Adjudicaciones_con_prel.!$D$2:$D1048576,0)</definedName>
    <definedName name="MaxP" comment="El puesto máximo de una provincia" localSheetId="1">IF(COUNTIF(INDIRECT(Info_de_destinos!XFD1),"DESIERTA")&gt;0,"QUEDAN",MAX(INDIRECT(Info_de_destinos!XFD1)))</definedName>
    <definedName name="PlAdj" xml:space="preserve"> SUMPRODUCT([1]Adjudicaciones_sin_prel.!C1:OL1 * (MOD([1]Adjudicaciones_sin_prel.!C1:OL1, 1)=0)*([1]Adjudicaciones_sin_prel.!C1:OL1&gt;0.98))</definedName>
    <definedName name="PlAdjPr" xml:space="preserve"> SUMPRODUCT([1]Adjudicaciones_con_prel.!C1:OL1 * (MOD([1]Adjudicaciones_con_prel.!C1:OL1, 1)=0)*([1]Adjudicaciones_con_prel.!C1:OL1&gt;0.98))</definedName>
  </definedNames>
  <calcPr calcId="145621"/>
</workbook>
</file>

<file path=xl/calcChain.xml><?xml version="1.0" encoding="utf-8"?>
<calcChain xmlns="http://schemas.openxmlformats.org/spreadsheetml/2006/main">
  <c r="L11" i="3" l="1"/>
  <c r="L10" i="3"/>
  <c r="L9" i="3"/>
  <c r="AE50" i="3" l="1"/>
  <c r="AD50" i="3"/>
  <c r="AC50" i="3"/>
  <c r="AE49" i="3"/>
  <c r="AD49" i="3"/>
  <c r="AC49" i="3"/>
  <c r="G49" i="3"/>
  <c r="F49" i="3"/>
  <c r="B55" i="3" s="1"/>
  <c r="AE48" i="3"/>
  <c r="AD48" i="3"/>
  <c r="AC48" i="3"/>
  <c r="AC47" i="3"/>
  <c r="AE51" i="3" s="1"/>
  <c r="V39" i="3" s="1"/>
  <c r="V40" i="3"/>
  <c r="E39" i="3"/>
  <c r="AE36" i="3"/>
  <c r="V36" i="3"/>
  <c r="AE35" i="3"/>
  <c r="V35" i="3"/>
  <c r="V46" i="3" s="1"/>
  <c r="AA34" i="3"/>
  <c r="AA35" i="3" s="1"/>
  <c r="AA36" i="3" s="1"/>
  <c r="AA37" i="3" s="1"/>
  <c r="V34" i="3"/>
  <c r="M33" i="3"/>
  <c r="AE32" i="3"/>
  <c r="AE33" i="3" s="1"/>
  <c r="AE34" i="3" s="1"/>
  <c r="M31" i="3"/>
  <c r="V30" i="3"/>
  <c r="V29" i="3"/>
  <c r="F29" i="3"/>
  <c r="V28" i="3"/>
  <c r="AE25" i="3"/>
  <c r="AE43" i="3" s="1"/>
  <c r="V38" i="3" s="1"/>
  <c r="AE24" i="3"/>
  <c r="AD56" i="3" s="1"/>
  <c r="F19" i="3"/>
  <c r="X15" i="3"/>
  <c r="G3" i="3"/>
  <c r="D29" i="3" s="1"/>
  <c r="D39" i="3" s="1"/>
  <c r="D3" i="3"/>
  <c r="C29" i="3" s="1"/>
  <c r="C39" i="3" s="1"/>
  <c r="B3" i="3"/>
  <c r="D401" i="2"/>
  <c r="D400" i="2"/>
  <c r="D399" i="2"/>
  <c r="D398" i="2"/>
  <c r="D397" i="2"/>
  <c r="D396" i="2"/>
  <c r="D395" i="2"/>
  <c r="D394" i="2"/>
  <c r="D393" i="2"/>
  <c r="D392" i="2"/>
  <c r="D391" i="2"/>
  <c r="D390" i="2"/>
  <c r="D389" i="2"/>
  <c r="D388" i="2"/>
  <c r="D387" i="2"/>
  <c r="D386" i="2"/>
  <c r="D385" i="2"/>
  <c r="D384" i="2"/>
  <c r="D383" i="2"/>
  <c r="D382" i="2"/>
  <c r="D381" i="2"/>
  <c r="D380" i="2"/>
  <c r="D379" i="2"/>
  <c r="D378" i="2"/>
  <c r="D377" i="2"/>
  <c r="D376" i="2"/>
  <c r="D375" i="2"/>
  <c r="D374" i="2"/>
  <c r="D373" i="2"/>
  <c r="D372" i="2"/>
  <c r="D371" i="2"/>
  <c r="D370" i="2"/>
  <c r="D369" i="2"/>
  <c r="D368" i="2"/>
  <c r="D367" i="2"/>
  <c r="D366" i="2"/>
  <c r="D365" i="2"/>
  <c r="D364" i="2"/>
  <c r="D363" i="2"/>
  <c r="D362" i="2"/>
  <c r="D361" i="2"/>
  <c r="D360" i="2"/>
  <c r="D359" i="2"/>
  <c r="D358" i="2"/>
  <c r="D357" i="2"/>
  <c r="D356" i="2"/>
  <c r="D355" i="2"/>
  <c r="D354" i="2"/>
  <c r="D353" i="2"/>
  <c r="D352" i="2"/>
  <c r="D351" i="2"/>
  <c r="D350" i="2"/>
  <c r="D349" i="2"/>
  <c r="D348" i="2"/>
  <c r="D347" i="2"/>
  <c r="D346" i="2"/>
  <c r="D345" i="2"/>
  <c r="D344" i="2"/>
  <c r="D343" i="2"/>
  <c r="D342" i="2"/>
  <c r="D341" i="2"/>
  <c r="D340" i="2"/>
  <c r="D339" i="2"/>
  <c r="D338" i="2"/>
  <c r="D337" i="2"/>
  <c r="D336" i="2"/>
  <c r="D335" i="2"/>
  <c r="D334" i="2"/>
  <c r="D333" i="2"/>
  <c r="D332" i="2"/>
  <c r="D331" i="2"/>
  <c r="D330" i="2"/>
  <c r="D329" i="2"/>
  <c r="D328" i="2"/>
  <c r="D327" i="2"/>
  <c r="D326" i="2"/>
  <c r="D325" i="2"/>
  <c r="D324" i="2"/>
  <c r="D323" i="2"/>
  <c r="D322" i="2"/>
  <c r="D321" i="2"/>
  <c r="D320" i="2"/>
  <c r="D319" i="2"/>
  <c r="D318" i="2"/>
  <c r="D317" i="2"/>
  <c r="D316" i="2"/>
  <c r="D315" i="2"/>
  <c r="D314" i="2"/>
  <c r="D313" i="2"/>
  <c r="D312" i="2"/>
  <c r="D311" i="2"/>
  <c r="D310" i="2"/>
  <c r="D309" i="2"/>
  <c r="D308" i="2"/>
  <c r="D307" i="2"/>
  <c r="D306" i="2"/>
  <c r="D305" i="2"/>
  <c r="D304" i="2"/>
  <c r="D303" i="2"/>
  <c r="D302" i="2"/>
  <c r="D301" i="2"/>
  <c r="D300" i="2"/>
  <c r="D299" i="2"/>
  <c r="D298" i="2"/>
  <c r="D297" i="2"/>
  <c r="D296" i="2"/>
  <c r="D295" i="2"/>
  <c r="D294" i="2"/>
  <c r="D293" i="2"/>
  <c r="D292" i="2"/>
  <c r="D291" i="2"/>
  <c r="D290" i="2"/>
  <c r="D289" i="2"/>
  <c r="D288" i="2"/>
  <c r="D287" i="2"/>
  <c r="D286" i="2"/>
  <c r="D285" i="2"/>
  <c r="D284" i="2"/>
  <c r="D283" i="2"/>
  <c r="D282" i="2"/>
  <c r="D281" i="2"/>
  <c r="D280" i="2"/>
  <c r="D279" i="2"/>
  <c r="D278" i="2"/>
  <c r="D277" i="2"/>
  <c r="D276" i="2"/>
  <c r="D275" i="2"/>
  <c r="D274" i="2"/>
  <c r="D273" i="2"/>
  <c r="D272" i="2"/>
  <c r="D271" i="2"/>
  <c r="D270" i="2"/>
  <c r="D269" i="2"/>
  <c r="D268" i="2"/>
  <c r="D267" i="2"/>
  <c r="D266" i="2"/>
  <c r="D265" i="2"/>
  <c r="D264" i="2"/>
  <c r="D263" i="2"/>
  <c r="D262" i="2"/>
  <c r="D261" i="2"/>
  <c r="D260" i="2"/>
  <c r="D259" i="2"/>
  <c r="D258" i="2"/>
  <c r="D257" i="2"/>
  <c r="D256" i="2"/>
  <c r="D255" i="2"/>
  <c r="D254" i="2"/>
  <c r="D253" i="2"/>
  <c r="D252" i="2"/>
  <c r="D251" i="2"/>
  <c r="D250" i="2"/>
  <c r="D249" i="2"/>
  <c r="D248" i="2"/>
  <c r="D247" i="2"/>
  <c r="D246" i="2"/>
  <c r="D245" i="2"/>
  <c r="D244" i="2"/>
  <c r="D243" i="2"/>
  <c r="D242" i="2"/>
  <c r="D241" i="2"/>
  <c r="D240" i="2"/>
  <c r="D239" i="2"/>
  <c r="D238" i="2"/>
  <c r="D237" i="2"/>
  <c r="D236" i="2"/>
  <c r="D235" i="2"/>
  <c r="D234" i="2"/>
  <c r="D233" i="2"/>
  <c r="D232" i="2"/>
  <c r="D231" i="2"/>
  <c r="D230" i="2"/>
  <c r="D229" i="2"/>
  <c r="D228" i="2"/>
  <c r="D227" i="2"/>
  <c r="D226" i="2"/>
  <c r="D225" i="2"/>
  <c r="D224" i="2"/>
  <c r="D223" i="2"/>
  <c r="D222" i="2"/>
  <c r="D221" i="2"/>
  <c r="D220" i="2"/>
  <c r="D219" i="2"/>
  <c r="D218" i="2"/>
  <c r="D217" i="2"/>
  <c r="D216" i="2"/>
  <c r="D215" i="2"/>
  <c r="D214" i="2"/>
  <c r="D213" i="2"/>
  <c r="D212" i="2"/>
  <c r="D211" i="2"/>
  <c r="D210" i="2"/>
  <c r="D209" i="2"/>
  <c r="D208" i="2"/>
  <c r="D207" i="2"/>
  <c r="D206" i="2"/>
  <c r="D205" i="2"/>
  <c r="D204" i="2"/>
  <c r="D203" i="2"/>
  <c r="D202" i="2"/>
  <c r="D201" i="2"/>
  <c r="D200" i="2"/>
  <c r="D199" i="2"/>
  <c r="D198" i="2"/>
  <c r="D197" i="2"/>
  <c r="D196" i="2"/>
  <c r="D195" i="2"/>
  <c r="D194" i="2"/>
  <c r="D193" i="2"/>
  <c r="D192" i="2"/>
  <c r="D191" i="2"/>
  <c r="D190" i="2"/>
  <c r="D189" i="2"/>
  <c r="D188" i="2"/>
  <c r="D187" i="2"/>
  <c r="D186" i="2"/>
  <c r="D185" i="2"/>
  <c r="D184" i="2"/>
  <c r="D183" i="2"/>
  <c r="D182" i="2"/>
  <c r="D181" i="2"/>
  <c r="D180" i="2"/>
  <c r="D179" i="2"/>
  <c r="D178" i="2"/>
  <c r="D177" i="2"/>
  <c r="D176" i="2"/>
  <c r="D175" i="2"/>
  <c r="D174" i="2"/>
  <c r="D173" i="2"/>
  <c r="D172" i="2"/>
  <c r="D171" i="2"/>
  <c r="D170" i="2"/>
  <c r="D169" i="2"/>
  <c r="D168" i="2"/>
  <c r="D167" i="2"/>
  <c r="D166" i="2"/>
  <c r="D165" i="2"/>
  <c r="D164" i="2"/>
  <c r="D163" i="2"/>
  <c r="D162" i="2"/>
  <c r="D161" i="2"/>
  <c r="D160" i="2"/>
  <c r="D159" i="2"/>
  <c r="D158" i="2"/>
  <c r="D157" i="2"/>
  <c r="D156" i="2"/>
  <c r="D155" i="2"/>
  <c r="D154" i="2"/>
  <c r="D153" i="2"/>
  <c r="D152" i="2"/>
  <c r="D151" i="2"/>
  <c r="D150" i="2"/>
  <c r="D149" i="2"/>
  <c r="D148" i="2"/>
  <c r="D147" i="2"/>
  <c r="D146" i="2"/>
  <c r="D145" i="2"/>
  <c r="D144" i="2"/>
  <c r="D143" i="2"/>
  <c r="D142" i="2"/>
  <c r="D141" i="2"/>
  <c r="D140" i="2"/>
  <c r="D139" i="2"/>
  <c r="D138" i="2"/>
  <c r="D137" i="2"/>
  <c r="D136" i="2"/>
  <c r="D135" i="2"/>
  <c r="D134" i="2"/>
  <c r="D133" i="2"/>
  <c r="D132" i="2"/>
  <c r="D131" i="2"/>
  <c r="D130" i="2"/>
  <c r="D129" i="2"/>
  <c r="D128" i="2"/>
  <c r="D127" i="2"/>
  <c r="D126" i="2"/>
  <c r="D125" i="2"/>
  <c r="D124" i="2"/>
  <c r="D123" i="2"/>
  <c r="D122" i="2"/>
  <c r="D121" i="2"/>
  <c r="D120" i="2"/>
  <c r="D119" i="2"/>
  <c r="D118" i="2"/>
  <c r="D117" i="2"/>
  <c r="D116" i="2"/>
  <c r="D115" i="2"/>
  <c r="D114" i="2"/>
  <c r="D113" i="2"/>
  <c r="D112" i="2"/>
  <c r="D111" i="2"/>
  <c r="D110" i="2"/>
  <c r="D109" i="2"/>
  <c r="D108" i="2"/>
  <c r="D107" i="2"/>
  <c r="D106" i="2"/>
  <c r="D105" i="2"/>
  <c r="D104" i="2"/>
  <c r="D103" i="2"/>
  <c r="D102" i="2"/>
  <c r="D101" i="2"/>
  <c r="D100" i="2"/>
  <c r="D99" i="2"/>
  <c r="D98" i="2"/>
  <c r="D97" i="2"/>
  <c r="D96" i="2"/>
  <c r="D95" i="2"/>
  <c r="D94" i="2"/>
  <c r="D93" i="2"/>
  <c r="D92" i="2"/>
  <c r="D91" i="2"/>
  <c r="D90" i="2"/>
  <c r="D89" i="2"/>
  <c r="D88" i="2"/>
  <c r="D87" i="2"/>
  <c r="D86" i="2"/>
  <c r="D85" i="2"/>
  <c r="D84" i="2"/>
  <c r="D83" i="2"/>
  <c r="D82" i="2"/>
  <c r="D81" i="2"/>
  <c r="D80" i="2"/>
  <c r="D79" i="2"/>
  <c r="D78" i="2"/>
  <c r="D7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D7" i="2"/>
  <c r="D6" i="2"/>
  <c r="D5" i="2"/>
  <c r="D4" i="2"/>
  <c r="D3" i="2"/>
  <c r="D2" i="2"/>
  <c r="B4" i="3" s="1"/>
  <c r="V33" i="3" l="1"/>
  <c r="AE37" i="3"/>
  <c r="V37" i="3" s="1"/>
  <c r="W39" i="3" s="1"/>
  <c r="V41" i="3" s="1"/>
  <c r="V47" i="3" s="1"/>
  <c r="AE11" i="3"/>
  <c r="AE10" i="3" s="1"/>
  <c r="E29" i="3" s="1"/>
  <c r="E19" i="3" s="1"/>
  <c r="B39" i="3"/>
  <c r="B29" i="3"/>
  <c r="C51" i="3"/>
  <c r="C42" i="3"/>
  <c r="C41" i="3"/>
  <c r="C32" i="3"/>
  <c r="B32" i="3"/>
  <c r="C22" i="3"/>
  <c r="C19" i="3"/>
  <c r="D19" i="3"/>
  <c r="B21" i="3"/>
  <c r="C21" i="3"/>
  <c r="C31" i="3" s="1"/>
  <c r="D21" i="3"/>
  <c r="D51" i="3" s="1"/>
  <c r="E21" i="3"/>
  <c r="H49" i="3"/>
  <c r="E51" i="3" l="1"/>
  <c r="E31" i="3"/>
  <c r="B41" i="3"/>
  <c r="B31" i="3"/>
  <c r="D31" i="3"/>
  <c r="B42" i="3"/>
  <c r="F51" i="3"/>
  <c r="F52" i="3" s="1"/>
  <c r="B19" i="3"/>
  <c r="B45" i="3"/>
  <c r="H39" i="3"/>
  <c r="G29" i="3"/>
  <c r="G19" i="3" s="1"/>
  <c r="H19" i="3" l="1"/>
  <c r="H29" i="3"/>
  <c r="H55" i="3"/>
  <c r="H45" i="3"/>
  <c r="B22" i="3"/>
  <c r="B35" i="3" l="1"/>
  <c r="F31" i="3"/>
  <c r="F32" i="3" s="1"/>
  <c r="B25" i="3"/>
  <c r="F21" i="3"/>
  <c r="F22" i="3" s="1"/>
  <c r="V26" i="3" l="1"/>
  <c r="H35" i="3"/>
  <c r="H25" i="3"/>
  <c r="V27" i="3" s="1"/>
  <c r="V31" i="3" s="1"/>
  <c r="V32" i="3" l="1"/>
  <c r="V43" i="3" s="1"/>
  <c r="V44" i="3" s="1"/>
  <c r="V45" i="3" s="1"/>
  <c r="W48" i="3" s="1"/>
  <c r="V48" i="3" s="1"/>
  <c r="V49" i="3" s="1"/>
  <c r="V50" i="3" s="1"/>
  <c r="V53" i="3" s="1"/>
  <c r="V51" i="3" s="1"/>
  <c r="L23" i="3" l="1"/>
  <c r="H21" i="3" s="1"/>
  <c r="V52" i="3"/>
  <c r="H51" i="3" l="1"/>
  <c r="G52" i="3" s="1"/>
  <c r="C55" i="3" s="1"/>
  <c r="D55" i="3" s="1"/>
  <c r="H41" i="3"/>
  <c r="G42" i="3" s="1"/>
  <c r="C45" i="3" s="1"/>
  <c r="D45" i="3" s="1"/>
  <c r="H31" i="3"/>
  <c r="G32" i="3" s="1"/>
  <c r="C35" i="3" s="1"/>
  <c r="D35" i="3" s="1"/>
  <c r="G22" i="3"/>
  <c r="C25" i="3" s="1"/>
  <c r="D25" i="3" s="1"/>
  <c r="E25" i="3" s="1"/>
  <c r="L33" i="3" l="1"/>
  <c r="L32" i="3"/>
  <c r="L31" i="3"/>
  <c r="L35" i="3" s="1"/>
</calcChain>
</file>

<file path=xl/comments1.xml><?xml version="1.0" encoding="utf-8"?>
<comments xmlns="http://schemas.openxmlformats.org/spreadsheetml/2006/main">
  <authors>
    <author>PCL</author>
  </authors>
  <commentList>
    <comment ref="W2" authorId="0">
      <text>
        <r>
          <rPr>
            <sz val="8"/>
            <color indexed="81"/>
            <rFont val="Tahoma"/>
            <family val="2"/>
          </rPr>
          <t xml:space="preserve">Los incrementos en los PGE en porcentaje se hacen mediante redondear.mas (comprobado con las retribuciones básicas)
</t>
        </r>
      </text>
    </comment>
    <comment ref="B9" authorId="0">
      <text>
        <r>
          <rPr>
            <sz val="8"/>
            <color indexed="81"/>
            <rFont val="Tahoma"/>
            <family val="2"/>
          </rPr>
          <t>A los efectos de este Impuesto, tendrán la consideración de personas con discapacidad los contribuyentes que acrediten, en las condiciones que reglamentariamente se establezcan, un grado de discapacidad igual o superior al 33 por ciento. (art. 60.3 de la Ley del I.R.P.F.)</t>
        </r>
      </text>
    </comment>
    <comment ref="D9" authorId="0">
      <text>
        <r>
          <rPr>
            <sz val="8"/>
            <color indexed="81"/>
            <rFont val="Tahoma"/>
            <family val="2"/>
          </rPr>
          <t>Contribuyente desempleado e inscrito en una oficina de empleo que acepta un puesto de trabajo situado en un municipio distinto al de su residencia habitual, siempre que el nuevo puesto de trabajo exija el cambio de dicha residencia. Se utilizará está opción en el periodo impositivo en el que se produzca el cambio de residencia y en el siguiente (art. 11.1 del Reglamento I.R.P.F. y 18.2.f de la Ley del I.R.P.F.)</t>
        </r>
      </text>
    </comment>
    <comment ref="H9" authorId="0">
      <text>
        <r>
          <rPr>
            <sz val="8"/>
            <color indexed="81"/>
            <rFont val="Tahoma"/>
            <family val="2"/>
          </rPr>
          <t xml:space="preserve">Sólo podrán cumplimentar este apartado los contribuyentes que hayan adquirido su vivienda habitual, o hayan satisfecho cantidades por obras de rehabilitación de la misma, antes del 1 de enero de 2013. 
Solo si está Vd. efectuando pagos por préstamos destinados a la adquisición o rehabilitación de su vivienda habitual por los que vaya a tener derecho a deducción por inversión en vivienda habitual en el IRPFy la cuantía total de sus retribuciones íntegras en concepto de rendimientos del trabajo procedentes de todos sus pagadores es inferior a 33.007,20 euros anuales.
(art. 86.1 del Reglamento de I.R.P.F.)
</t>
        </r>
      </text>
    </comment>
    <comment ref="C10" authorId="0">
      <text>
        <r>
          <rPr>
            <sz val="8"/>
            <color indexed="81"/>
            <rFont val="Tahoma"/>
            <family val="2"/>
          </rPr>
          <t>SITUACIÓN 1: Soltero/a, viudo/a, divorciado/a o separado/a legalmente con hijos solteros menores de 18 años o incapacitados judicialmente y sometidos a patria potestad prorrogada o rehabilitada que conviven exclusivamente con Vd., sin convivir también con el otro progenitor, siempre que proceda consignar al menos un hijo o descendiente en el apartado de descendientes siguiente.
SITUACIÓN 2: Casado/a y no separado/a legalmente cuyo cónyuge no obtiene rentas superiores a 1.500 euros anuales, excluidas las exentas .
SITUACIÓN 3: Situación familiar distinta de las dos anteriores (solteros sin hijos, casados cuyo cónyuge obtiene rentas superiores a 1.500 euros anuales, ..., etc.) 
(Elija esta situación si no desea manifestar su situación familiar).</t>
        </r>
      </text>
    </comment>
    <comment ref="E10" authorId="0">
      <text>
        <r>
          <rPr>
            <sz val="8"/>
            <color indexed="81"/>
            <rFont val="Tahoma"/>
            <family val="2"/>
          </rPr>
          <t>Se consideran descendientes a los menores de 25 años o con discapacidad cualquiera que sea su edad, siempre que convivan con el contribuyente y no tengan rentas anuales, excluidas las exentas, superiores a 8.000 euros, (art.58.1 de la Ley de I.R.P.F.)
HIJOS... NIETOS... BISNIETOS</t>
        </r>
      </text>
    </comment>
    <comment ref="G10" authorId="0">
      <text>
        <r>
          <rPr>
            <sz val="8"/>
            <color indexed="81"/>
            <rFont val="Tahoma"/>
            <family val="2"/>
          </rPr>
          <t>Se consideran ascendientes los mayores de 65 años o con discapacidad cualquiera que sea su edad que convivan con el contribuyente y no tengan rentas anuales, excluidas las exentas, superiores a 8.000 euros.
Entre otros casos, se considerará que conviven con el contribuyente los ascendientes con discapacidad que, dependiendo del mismo, sean internados en centros especializados.
(art.59.1 de la Ley de I.R.P.F.)
PADRES... ABUELOS... BISABUELOS...</t>
        </r>
      </text>
    </comment>
    <comment ref="B12" authorId="0">
      <text>
        <r>
          <rPr>
            <sz val="8"/>
            <color indexed="81"/>
            <rFont val="Tahoma"/>
            <family val="2"/>
          </rPr>
          <t>Número de descendientes sin discapacidad.</t>
        </r>
      </text>
    </comment>
    <comment ref="C12" authorId="0">
      <text>
        <r>
          <rPr>
            <sz val="8"/>
            <color indexed="81"/>
            <rFont val="Tahoma"/>
            <family val="2"/>
          </rPr>
          <t>Número de descendientes con discapacidad entre el 33% y el 64%  que NO necesitan ayuda de terceras personas o NO tienen movilidad reducida (art. 60.3 de la Ley del I.R.P.F.)</t>
        </r>
      </text>
    </comment>
    <comment ref="D12" authorId="0">
      <text>
        <r>
          <rPr>
            <sz val="8"/>
            <color indexed="81"/>
            <rFont val="Tahoma"/>
            <family val="2"/>
          </rPr>
          <t>Número de descendientes con discapacidad entre el 33% y el 64% que necesitan ayuda de terceras personas o tienen movilidad reducida (art. 60.1 de la Ley del I.R.P.F.)</t>
        </r>
      </text>
    </comment>
    <comment ref="E12" authorId="0">
      <text>
        <r>
          <rPr>
            <sz val="8"/>
            <color indexed="81"/>
            <rFont val="Tahoma"/>
            <family val="2"/>
          </rPr>
          <t>Número de descendientes con discapacidad mayor o igual al 65% (art. 60.3 de la Ley del I.R.P.F.)</t>
        </r>
      </text>
    </comment>
    <comment ref="F12" authorId="0">
      <text>
        <r>
          <rPr>
            <sz val="8"/>
            <color indexed="81"/>
            <rFont val="Tahoma"/>
            <family val="2"/>
          </rPr>
          <t>Número de descendientes de los anteriores que son menores de tres años de edad. (art. 58.2 de la Ley del I.R.P.F.)</t>
        </r>
      </text>
    </comment>
    <comment ref="G12" authorId="0">
      <text>
        <r>
          <rPr>
            <sz val="8"/>
            <color indexed="81"/>
            <rFont val="Tahoma"/>
            <family val="2"/>
          </rPr>
          <t xml:space="preserve">En caso de hijos que convivan únicamente con Vd., sin
convivir también con el otro progenitor (padre o madre),
o de nietos que convivan únicamente con Vd., sin convivir
también con ningún otro de sus abuelos, indíquelo
eligiendo "SÍ" para realizar el cómputo entero. (art. 61.1º de la Ley del I.R.P.F.)
</t>
        </r>
      </text>
    </comment>
    <comment ref="B14" authorId="0">
      <text>
        <r>
          <rPr>
            <sz val="8"/>
            <color indexed="81"/>
            <rFont val="Tahoma"/>
            <family val="2"/>
          </rPr>
          <t>Número de ascendientes sin discapacidad.</t>
        </r>
      </text>
    </comment>
    <comment ref="C14" authorId="0">
      <text>
        <r>
          <rPr>
            <sz val="8"/>
            <color indexed="81"/>
            <rFont val="Tahoma"/>
            <family val="2"/>
          </rPr>
          <t>Número de ascendientes con discapacidad entre el 33% y el 64% que NO necesitan ayuda de terceras personas o NO tienen movilidad reducida  (art. 60.3 de la Ley del I.R.P.F.)</t>
        </r>
      </text>
    </comment>
    <comment ref="D14" authorId="0">
      <text>
        <r>
          <rPr>
            <sz val="8"/>
            <color indexed="81"/>
            <rFont val="Tahoma"/>
            <family val="2"/>
          </rPr>
          <t>Número de ascendientes con discapacidad entre el 33% y el 64% que necesitan ayuda de terceras personas o tienen movilidad reducida (art. 60.1 de la Ley del I.R.P.F.)</t>
        </r>
      </text>
    </comment>
    <comment ref="E14" authorId="0">
      <text>
        <r>
          <rPr>
            <sz val="8"/>
            <color indexed="81"/>
            <rFont val="Tahoma"/>
            <family val="2"/>
          </rPr>
          <t>Número de ascendientes con discapacidad mayor o igual al 65% (art. 60.3 de la Ley del I.R.P.F.)</t>
        </r>
      </text>
    </comment>
    <comment ref="F14" authorId="0">
      <text>
        <r>
          <rPr>
            <sz val="8"/>
            <color indexed="81"/>
            <rFont val="Tahoma"/>
            <family val="2"/>
          </rPr>
          <t>Número de ascendientes de los anteriores mayores de 75 años. (art. 59.2 de la Ley del I.R.P.F.)</t>
        </r>
      </text>
    </comment>
    <comment ref="G14" authorId="0">
      <text>
        <r>
          <rPr>
            <sz val="8"/>
            <color indexed="81"/>
            <rFont val="Tahoma"/>
            <family val="2"/>
          </rPr>
          <t>Si alguno de los ascendientes convive también, al menos durante la mitad del año, con otros descendientes del mismo grado que Vd., indique en esta casilla el número total de descendientes con los que convive. Si solo convive con usted ponga uno. (art. 61.1º de la Ley del I.R.P.F.)</t>
        </r>
      </text>
    </comment>
    <comment ref="C15" authorId="0">
      <text>
        <r>
          <rPr>
            <sz val="8"/>
            <color indexed="81"/>
            <rFont val="Tahoma"/>
            <family val="2"/>
          </rPr>
          <t>Pensión compensatoria en favor del cónyuge. Importe anual que está Vd. obligado a satisfacer por resolución judicial. (art. 83.3.f del Reglamento del I.R.P.F.)</t>
        </r>
      </text>
    </comment>
    <comment ref="F15" authorId="0">
      <text>
        <r>
          <rPr>
            <sz val="8"/>
            <color indexed="81"/>
            <rFont val="Tahoma"/>
            <family val="2"/>
          </rPr>
          <t>Anualidades por alimentos en favor de los hijos. Importe anual que está Vd. obligado a satisfacer por resolución judicial . (art. 85.2.2º del Reglamento del I.R.P.F.)</t>
        </r>
      </text>
    </comment>
    <comment ref="B25" authorId="0">
      <text>
        <r>
          <rPr>
            <sz val="8"/>
            <color indexed="81"/>
            <rFont val="Tahoma"/>
            <family val="2"/>
          </rPr>
          <t>Retribuciones totales. Importe íntegro para calcular la retención del I.R.P.F.</t>
        </r>
      </text>
    </comment>
    <comment ref="H25" authorId="0">
      <text>
        <r>
          <rPr>
            <sz val="8"/>
            <color indexed="81"/>
            <rFont val="Tahoma"/>
            <family val="2"/>
          </rPr>
          <t>Gastos deducibles (Art. 19.2, letras a, b y c de la LIRPF: Seguridad Social, Mutualidades de funcionarios, derechos pasivos, colegios de huérfanos o instituciones similares)
para hacer el cálculo del I.R.P.F.</t>
        </r>
      </text>
    </comment>
  </commentList>
</comments>
</file>

<file path=xl/sharedStrings.xml><?xml version="1.0" encoding="utf-8"?>
<sst xmlns="http://schemas.openxmlformats.org/spreadsheetml/2006/main" count="306" uniqueCount="238">
  <si>
    <t>NO</t>
  </si>
  <si>
    <t xml:space="preserve">NIVEL C.D </t>
  </si>
  <si>
    <t>COM. ESPECÍFICO</t>
  </si>
  <si>
    <t>INDEMNIZACIÓN</t>
  </si>
  <si>
    <t>HOJA PROTEGIDA SIN CONTRASEÑA</t>
  </si>
  <si>
    <t>Formato original de nómina de Félix Mariño</t>
  </si>
  <si>
    <t>P.G.E.2017: https://www.boe.es/buscar/act.php?id=BOE-A-2017-7387</t>
  </si>
  <si>
    <t>INSTRUCCIONES NÓMINA 2010: https://www.boe.es/boe/dias/2010/05/26/pdfs/BOE-A-2010-8386.pdf</t>
  </si>
  <si>
    <t>TIPO:</t>
  </si>
  <si>
    <t>DE CARRERA CON MUFACE A PARTIR 2011</t>
  </si>
  <si>
    <t>Adaptado para más casuísticas e IRPF por Luis Pérez Beluche</t>
  </si>
  <si>
    <r>
      <t xml:space="preserve">CANTIDADES POR GRUPO </t>
    </r>
    <r>
      <rPr>
        <b/>
        <sz val="11"/>
        <color theme="0" tint="-0.499984740745262"/>
        <rFont val="Calibri"/>
        <family val="2"/>
      </rPr>
      <t>(18.cinco.2)</t>
    </r>
  </si>
  <si>
    <r>
      <t>COTIZACIONES</t>
    </r>
    <r>
      <rPr>
        <b/>
        <sz val="11"/>
        <color theme="0" tint="-0.499984740745262"/>
        <rFont val="Calibri"/>
        <family val="2"/>
      </rPr>
      <t xml:space="preserve"> (107.cuatro)</t>
    </r>
  </si>
  <si>
    <r>
      <t>INDEMNIZACIONES POR RESIDENCIA</t>
    </r>
    <r>
      <rPr>
        <b/>
        <sz val="11"/>
        <color theme="0" tint="-0.499984740745262"/>
        <rFont val="Calibri"/>
        <family val="2"/>
      </rPr>
      <t xml:space="preserve"> (ANEXO XV instr.2010 + PGE-D.T.1º-2016 1% REDONDEADO.MAS + PGE-D.T.1º-2017 1% REDONDEADO.MAS)</t>
    </r>
  </si>
  <si>
    <t>GRUPO:</t>
  </si>
  <si>
    <r>
      <rPr>
        <b/>
        <sz val="11"/>
        <color theme="3"/>
        <rFont val="Calibri"/>
        <family val="2"/>
      </rPr>
      <t xml:space="preserve">ó (=L8)   </t>
    </r>
    <r>
      <rPr>
        <sz val="11"/>
        <color theme="3"/>
        <rFont val="Calibri"/>
        <family val="2"/>
        <charset val="204"/>
      </rPr>
      <t xml:space="preserve">             NIVEL:</t>
    </r>
  </si>
  <si>
    <t>ó (=L9)</t>
  </si>
  <si>
    <t>C.E. ANUAL:</t>
  </si>
  <si>
    <t>ó (=L10)</t>
  </si>
  <si>
    <t>GRUPO</t>
  </si>
  <si>
    <t>SUELDO</t>
  </si>
  <si>
    <t>TRIENIO</t>
  </si>
  <si>
    <t>SUELDO EXTRA</t>
  </si>
  <si>
    <t>TRIENIO EXTRA</t>
  </si>
  <si>
    <t>MUFACE</t>
  </si>
  <si>
    <t>DERECHOS PASIVOS</t>
  </si>
  <si>
    <t>Ceuta y Melilla</t>
  </si>
  <si>
    <t>G.C. y Tf.</t>
  </si>
  <si>
    <t>Islas menores Canarias</t>
  </si>
  <si>
    <t>Mallorca</t>
  </si>
  <si>
    <t>Islas menores Baleares</t>
  </si>
  <si>
    <t>Valle de Arán</t>
  </si>
  <si>
    <t>Ninguna</t>
  </si>
  <si>
    <t>TR. Ciudades</t>
  </si>
  <si>
    <t>Tr. Menor Canarias</t>
  </si>
  <si>
    <t>INDEMN. RESID.:</t>
  </si>
  <si>
    <t>ó (=L11)</t>
  </si>
  <si>
    <t>EN ESTE APARTADO PUEDES RESCATAR LOS DATOS BÁSICOS DE UNA PLAZA SIEMPRE QUE COLOQUES LAS EQUIVALENCIAS DE CELDA (=)</t>
  </si>
  <si>
    <t>A1</t>
  </si>
  <si>
    <t>PROD.MENSUAL:</t>
  </si>
  <si>
    <t>PRODUCTIVIDAD NO MENSUAL:</t>
  </si>
  <si>
    <t>¿CUÁNTAS NO MENSUALES?:</t>
  </si>
  <si>
    <t>A2</t>
  </si>
  <si>
    <t>TRIENIOS A1:</t>
  </si>
  <si>
    <t>TRIENIOS A2:</t>
  </si>
  <si>
    <t>TRIENIOS B:</t>
  </si>
  <si>
    <t>PLAZA Nº</t>
  </si>
  <si>
    <t>(NO INCLUYE PRODUCTIVIDAD)</t>
  </si>
  <si>
    <t>B</t>
  </si>
  <si>
    <t>TRIENIOS C1:</t>
  </si>
  <si>
    <t>TRIENIOS C2:</t>
  </si>
  <si>
    <t>TRIENIOS E:</t>
  </si>
  <si>
    <t>C1</t>
  </si>
  <si>
    <t>DATOS PERSONALES PARA CÁLCULO IRPF (modelo 145)</t>
  </si>
  <si>
    <t>NORMATIVA</t>
  </si>
  <si>
    <t>C2</t>
  </si>
  <si>
    <t>Discapacidad:</t>
  </si>
  <si>
    <t>Movilidad geogr. (2 años):</t>
  </si>
  <si>
    <t>Hipoteca/rehabilitación antes 1/1/2013:</t>
  </si>
  <si>
    <t>NIVEL:</t>
  </si>
  <si>
    <t>E</t>
  </si>
  <si>
    <t>SITUACIÓN:</t>
  </si>
  <si>
    <t>Descendientes:</t>
  </si>
  <si>
    <t>Ascendientes:</t>
  </si>
  <si>
    <t>CE. ANUAL:</t>
  </si>
  <si>
    <t>col.ind..TR.:</t>
  </si>
  <si>
    <t>Indem.Resid./Trienios:</t>
  </si>
  <si>
    <t>DESCENDIENTES</t>
  </si>
  <si>
    <t>sin disc.</t>
  </si>
  <si>
    <t>c/disc 33-64</t>
  </si>
  <si>
    <t>c/disc 33-64 y ayuda</t>
  </si>
  <si>
    <t>c/disc &gt;=65</t>
  </si>
  <si>
    <t>de ellos &lt;3 a.</t>
  </si>
  <si>
    <t>computo entero</t>
  </si>
  <si>
    <t>INDEMNIZACIÓN RESIDENCIA:</t>
  </si>
  <si>
    <t>Col. Localidad TR.:</t>
  </si>
  <si>
    <t>Nº Descendientes:</t>
  </si>
  <si>
    <t>relación columnas para trienios con indemnización por residencia</t>
  </si>
  <si>
    <t>ASCENDIENTES</t>
  </si>
  <si>
    <t>de ellos &gt; 75 a.</t>
  </si>
  <si>
    <t>conv.c/desc.</t>
  </si>
  <si>
    <r>
      <t xml:space="preserve">C.D. POR NIVEL </t>
    </r>
    <r>
      <rPr>
        <b/>
        <sz val="11"/>
        <color theme="0" tint="-0.499984740745262"/>
        <rFont val="Calibri"/>
        <family val="2"/>
      </rPr>
      <t>(22.uno.C)</t>
    </r>
  </si>
  <si>
    <t>CASOS DE FUNCIONARIO</t>
  </si>
  <si>
    <t>VALORES SÍ/NO</t>
  </si>
  <si>
    <t>Nº Ascendientes:</t>
  </si>
  <si>
    <t>Cambiar según lo especificado en la orden por la que se desarrollan las normas legales de cotización a la Seguridad Social… para el ejercicio correspondiente</t>
  </si>
  <si>
    <t>2017 es 4,7% con reducción de 0,009 pero hay diversas interpretaciones según Ministerios/OOPP</t>
  </si>
  <si>
    <t>NIVEL</t>
  </si>
  <si>
    <t>C.D. MES</t>
  </si>
  <si>
    <t>CASO</t>
  </si>
  <si>
    <t>CÓD.</t>
  </si>
  <si>
    <t>Pensión compensatoria:</t>
  </si>
  <si>
    <t>Anualidad por alimentos:</t>
  </si>
  <si>
    <t>CASO ACTUAL:</t>
  </si>
  <si>
    <t>SÍ</t>
  </si>
  <si>
    <r>
      <rPr>
        <sz val="11"/>
        <color theme="0" tint="-0.249977111117893"/>
        <rFont val="Calibri"/>
        <family val="2"/>
      </rPr>
      <t>N4</t>
    </r>
    <r>
      <rPr>
        <sz val="11"/>
        <color theme="3"/>
        <rFont val="Calibri"/>
        <family val="2"/>
        <charset val="204"/>
      </rPr>
      <t xml:space="preserve"> - CONT.COM.:</t>
    </r>
  </si>
  <si>
    <r>
      <rPr>
        <sz val="11"/>
        <color theme="0" tint="-0.249977111117893"/>
        <rFont val="Calibri"/>
        <family val="2"/>
      </rPr>
      <t xml:space="preserve"> N19.C</t>
    </r>
    <r>
      <rPr>
        <sz val="11"/>
        <color theme="3"/>
        <rFont val="Calibri"/>
        <family val="2"/>
        <charset val="204"/>
      </rPr>
      <t xml:space="preserve"> COEF.RED.:</t>
    </r>
  </si>
  <si>
    <r>
      <rPr>
        <sz val="9"/>
        <color theme="0" tint="-0.249977111117893"/>
        <rFont val="Calibri"/>
        <family val="2"/>
      </rPr>
      <t xml:space="preserve">N32.2.a.1º </t>
    </r>
    <r>
      <rPr>
        <sz val="9"/>
        <color theme="3"/>
        <rFont val="Calibri"/>
        <family val="2"/>
        <charset val="204"/>
      </rPr>
      <t>DES.:</t>
    </r>
  </si>
  <si>
    <r>
      <rPr>
        <sz val="11"/>
        <color theme="0" tint="-0.249977111117893"/>
        <rFont val="Calibri"/>
        <family val="2"/>
      </rPr>
      <t>N32.2.c</t>
    </r>
    <r>
      <rPr>
        <sz val="11"/>
        <color theme="3"/>
        <rFont val="Calibri"/>
        <family val="2"/>
        <charset val="204"/>
      </rPr>
      <t xml:space="preserve"> F.P.:</t>
    </r>
  </si>
  <si>
    <t>DE CARRERA CON MUFACE ANTES 2011</t>
  </si>
  <si>
    <t>TOTAL ANUAL</t>
  </si>
  <si>
    <t>DE CARRERA SIN MUFACE</t>
  </si>
  <si>
    <t>INGRESOS</t>
  </si>
  <si>
    <t>COM. DEST</t>
  </si>
  <si>
    <t>COM. ESP.</t>
  </si>
  <si>
    <t>TRIENIOS</t>
  </si>
  <si>
    <t>PRODUCTIVIDAD</t>
  </si>
  <si>
    <t>RESIDENCIA</t>
  </si>
  <si>
    <t>BRUTO</t>
  </si>
  <si>
    <t>ARTÍCULO 19.C EN 2017: (NORMA=N)</t>
  </si>
  <si>
    <t>INTERINO</t>
  </si>
  <si>
    <t>https://www.boe.es/diario_boe/txt.php?id=BOE-A-2017-1369</t>
  </si>
  <si>
    <t>RETENCIONES</t>
  </si>
  <si>
    <t>IRPF</t>
  </si>
  <si>
    <t>I.R.P.F.</t>
  </si>
  <si>
    <t>ó (=L23)</t>
  </si>
  <si>
    <t>PUEDES ELEGIR UNA O VINCULAR EL CALCULADO (=L23)</t>
  </si>
  <si>
    <t>MÓDULO I.R.P.F.</t>
  </si>
  <si>
    <t>Ley (L) IRPF:</t>
  </si>
  <si>
    <t>http://www.boe.es/buscar/act.php?id=BOE-A-2006-20764&amp;p=20171025&amp;tn=0</t>
  </si>
  <si>
    <t>RETENCIÓN I.R.P.F. CALCULADA:</t>
  </si>
  <si>
    <t>Regl. (R) IRPF:</t>
  </si>
  <si>
    <t>http://www.boe.es/buscar/act.php?id=BOE-A-2007-6820&amp;p=20150711&amp;tn=0</t>
  </si>
  <si>
    <t>TOTAL FAMILIARES</t>
  </si>
  <si>
    <t>GLOBAL</t>
  </si>
  <si>
    <t>NETO</t>
  </si>
  <si>
    <t>NETO (MENSUAL-EQ)</t>
  </si>
  <si>
    <t>DEDUCIBLE</t>
  </si>
  <si>
    <t>Da los mismos resultados que la calculadora oficial AEAT:</t>
  </si>
  <si>
    <t>Realizado por Luis Pérez Beluche</t>
  </si>
  <si>
    <t>https://www2.agenciatributaria.gob.es/wlpl/PRET-R170/index.zul</t>
  </si>
  <si>
    <t>RETRIBUCIÓN ANUAL:</t>
  </si>
  <si>
    <t>=B25</t>
  </si>
  <si>
    <t xml:space="preserve"> NÓMINA MES NORMAL</t>
  </si>
  <si>
    <t>L19.2.A</t>
  </si>
  <si>
    <t>GASTOS S.S./MUTUA:</t>
  </si>
  <si>
    <t>=H25</t>
  </si>
  <si>
    <r>
      <rPr>
        <sz val="8"/>
        <color theme="0" tint="-0.499984740745262"/>
        <rFont val="Calibri"/>
        <family val="2"/>
      </rPr>
      <t>L19.2.f</t>
    </r>
    <r>
      <rPr>
        <sz val="8"/>
        <color rgb="FF000000"/>
        <rFont val="Calibri"/>
        <family val="2"/>
      </rPr>
      <t xml:space="preserve">  (cuantía fija)</t>
    </r>
  </si>
  <si>
    <r>
      <rPr>
        <b/>
        <sz val="11"/>
        <color theme="0" tint="-0.499984740745262"/>
        <rFont val="Calibri"/>
        <family val="2"/>
      </rPr>
      <t xml:space="preserve">L20 </t>
    </r>
    <r>
      <rPr>
        <b/>
        <sz val="11"/>
        <color rgb="FF000000"/>
        <rFont val="Calibri"/>
        <family val="2"/>
      </rPr>
      <t>- REDUCCIÓN POR TRABAJO</t>
    </r>
  </si>
  <si>
    <r>
      <rPr>
        <b/>
        <sz val="8"/>
        <color theme="0" tint="-0.499984740745262"/>
        <rFont val="Calibri"/>
        <family val="2"/>
      </rPr>
      <t>L57.1</t>
    </r>
    <r>
      <rPr>
        <b/>
        <sz val="8"/>
        <color rgb="FF000000"/>
        <rFont val="Calibri"/>
        <family val="2"/>
      </rPr>
      <t xml:space="preserve"> (mín. personal)</t>
    </r>
  </si>
  <si>
    <t>RESUMEN PAGAS NETAS</t>
  </si>
  <si>
    <t>L19.2.f</t>
  </si>
  <si>
    <t>GASTOS CUANTÍA FIJA:</t>
  </si>
  <si>
    <r>
      <rPr>
        <sz val="9"/>
        <color theme="0" tint="-0.499984740745262"/>
        <rFont val="Calibri"/>
        <family val="2"/>
      </rPr>
      <t>R11.1</t>
    </r>
    <r>
      <rPr>
        <sz val="9"/>
        <color rgb="FF000000"/>
        <rFont val="Calibri"/>
        <family val="2"/>
      </rPr>
      <t xml:space="preserve"> (movilidad)</t>
    </r>
  </si>
  <si>
    <t>o</t>
  </si>
  <si>
    <t>R11.1</t>
  </si>
  <si>
    <t>GASTOS MOVILIDAD GEOGRÁFICA:</t>
  </si>
  <si>
    <t>CUANTÍA</t>
  </si>
  <si>
    <t>NUM. PAGAS</t>
  </si>
  <si>
    <t>GASTOS DISCAPACIDAD:</t>
  </si>
  <si>
    <r>
      <rPr>
        <b/>
        <sz val="11"/>
        <color theme="0" tint="-0.499984740745262"/>
        <rFont val="Calibri"/>
        <family val="2"/>
      </rPr>
      <t>L58</t>
    </r>
    <r>
      <rPr>
        <b/>
        <sz val="11"/>
        <color rgb="FF000000"/>
        <rFont val="Calibri"/>
        <family val="2"/>
      </rPr>
      <t xml:space="preserve"> - MÍNIMOS FAMILIARES DESCENDIENTES</t>
    </r>
  </si>
  <si>
    <t>MES NORMAL:</t>
  </si>
  <si>
    <t>L19.2</t>
  </si>
  <si>
    <t>TOTAL GASTOS:</t>
  </si>
  <si>
    <r>
      <rPr>
        <b/>
        <sz val="11"/>
        <color theme="0" tint="-0.499984740745262"/>
        <rFont val="Calibri"/>
        <family val="2"/>
      </rPr>
      <t>R85.1.1º</t>
    </r>
    <r>
      <rPr>
        <b/>
        <sz val="11"/>
        <color rgb="FF000000"/>
        <rFont val="Calibri"/>
        <family val="2"/>
      </rPr>
      <t xml:space="preserve"> - CUOTA DE REDUCCIÓN</t>
    </r>
  </si>
  <si>
    <t>Nº DESC.</t>
  </si>
  <si>
    <t>CUANTÍA ADIC.</t>
  </si>
  <si>
    <t>CUANTÍAS</t>
  </si>
  <si>
    <t>MES c/EXTRA:</t>
  </si>
  <si>
    <t>L20</t>
  </si>
  <si>
    <t>REDUCCIÓN TRABAJO:</t>
  </si>
  <si>
    <r>
      <rPr>
        <sz val="11"/>
        <color theme="0" tint="-0.499984740745262"/>
        <rFont val="Calibri"/>
        <family val="2"/>
      </rPr>
      <t>R83.3.e</t>
    </r>
    <r>
      <rPr>
        <sz val="11"/>
        <color theme="1"/>
        <rFont val="Calibri"/>
        <family val="2"/>
        <scheme val="minor"/>
      </rPr>
      <t xml:space="preserve"> (&gt;2desc)</t>
    </r>
  </si>
  <si>
    <t>DESDE</t>
  </si>
  <si>
    <t>TIPO</t>
  </si>
  <si>
    <t>ACUMULADO</t>
  </si>
  <si>
    <t>MES c/PRODUCTIVIDAD:</t>
  </si>
  <si>
    <t>R83.3.e</t>
  </si>
  <si>
    <t>REDUCCIÓN &gt;2 DESC.:</t>
  </si>
  <si>
    <t>R83.3.f</t>
  </si>
  <si>
    <t>PENSIÓN COMPENSATORIA:</t>
  </si>
  <si>
    <t>EQUIVALENTE NETO 12 PAGAS</t>
  </si>
  <si>
    <t>R85.2.2º</t>
  </si>
  <si>
    <t>ANUALIDADES ALIMENTOS:</t>
  </si>
  <si>
    <r>
      <rPr>
        <sz val="8"/>
        <color theme="0" tint="-0.499984740745262"/>
        <rFont val="Calibri"/>
        <family val="2"/>
      </rPr>
      <t>R85.2.2º</t>
    </r>
    <r>
      <rPr>
        <sz val="8"/>
        <color rgb="FF000000"/>
        <rFont val="Calibri"/>
        <family val="2"/>
      </rPr>
      <t xml:space="preserve"> (alimentos)</t>
    </r>
  </si>
  <si>
    <t>Más de 4</t>
  </si>
  <si>
    <t>L57.1</t>
  </si>
  <si>
    <t>MÍNIMO CONTRIBUYENTE:</t>
  </si>
  <si>
    <t>menores de 3a.</t>
  </si>
  <si>
    <t>PAGA DOBLE</t>
  </si>
  <si>
    <t>L58</t>
  </si>
  <si>
    <t>MÍNIMO DESCENDIENTES:</t>
  </si>
  <si>
    <t>TOTAL COMPLETO CALCULADO:</t>
  </si>
  <si>
    <t>L59</t>
  </si>
  <si>
    <t>MÍNIMO ASCENDIENTES:</t>
  </si>
  <si>
    <t>Mínimo P.y.F.</t>
  </si>
  <si>
    <t>L60</t>
  </si>
  <si>
    <t>MÍNIMO DISCAPACIDAD:</t>
  </si>
  <si>
    <r>
      <rPr>
        <sz val="9"/>
        <color theme="0" tint="-0.499984740745262"/>
        <rFont val="Calibri"/>
        <family val="2"/>
      </rPr>
      <t>L19.2</t>
    </r>
    <r>
      <rPr>
        <sz val="9"/>
        <color rgb="FF000000"/>
        <rFont val="Calibri"/>
        <family val="2"/>
        <charset val="204"/>
      </rPr>
      <t xml:space="preserve"> - GASTOS PERSONALES DISC.</t>
    </r>
  </si>
  <si>
    <r>
      <rPr>
        <b/>
        <sz val="11"/>
        <color theme="0" tint="-0.499984740745262"/>
        <rFont val="Calibri"/>
        <family val="2"/>
      </rPr>
      <t>L59</t>
    </r>
    <r>
      <rPr>
        <b/>
        <sz val="11"/>
        <color rgb="FF000000"/>
        <rFont val="Calibri"/>
        <family val="2"/>
      </rPr>
      <t xml:space="preserve"> - MÍNIMOS FAMILIARES ASCENDIENTES</t>
    </r>
  </si>
  <si>
    <t>MÍNIMO ALIMENTOS:</t>
  </si>
  <si>
    <t>GRADO</t>
  </si>
  <si>
    <r>
      <rPr>
        <b/>
        <sz val="11"/>
        <color theme="0" tint="-0.499984740745262"/>
        <rFont val="Calibri"/>
        <family val="2"/>
      </rPr>
      <t xml:space="preserve">L19.2 </t>
    </r>
    <r>
      <rPr>
        <b/>
        <sz val="11"/>
        <color rgb="FF000000"/>
        <rFont val="Calibri"/>
        <family val="2"/>
      </rPr>
      <t>GASTOS P.</t>
    </r>
  </si>
  <si>
    <t>EDAD</t>
  </si>
  <si>
    <t>TOTAL MÍNIMOS:</t>
  </si>
  <si>
    <t>&gt;65 o disc.</t>
  </si>
  <si>
    <t>33%-64%</t>
  </si>
  <si>
    <t>&gt;75</t>
  </si>
  <si>
    <t>R83</t>
  </si>
  <si>
    <t>BASE I.R.P.F.:</t>
  </si>
  <si>
    <t>33%-64% c/ayuda</t>
  </si>
  <si>
    <t>TOTAL 100% CONVIV. CALCULADO:</t>
  </si>
  <si>
    <t>BASE - aliment.:</t>
  </si>
  <si>
    <r>
      <rPr>
        <sz val="8"/>
        <color theme="0" tint="-0.499984740745262"/>
        <rFont val="Calibri"/>
        <family val="2"/>
      </rPr>
      <t>R85.3</t>
    </r>
    <r>
      <rPr>
        <sz val="8"/>
        <color rgb="FF000000"/>
        <rFont val="Calibri"/>
        <family val="2"/>
      </rPr>
      <t xml:space="preserve"> (límite cuota)</t>
    </r>
  </si>
  <si>
    <t>&gt;= 65%</t>
  </si>
  <si>
    <t>R85.1.1º</t>
  </si>
  <si>
    <t>BASE ESC..</t>
  </si>
  <si>
    <t>MÍNIMOS DISCAPACIDAD ADAPTADO A CÁLCULOS</t>
  </si>
  <si>
    <t>ALIM. ESC.:</t>
  </si>
  <si>
    <r>
      <rPr>
        <b/>
        <sz val="11"/>
        <color theme="0" tint="-0.499984740745262"/>
        <rFont val="Calibri"/>
        <family val="2"/>
      </rPr>
      <t>L60</t>
    </r>
    <r>
      <rPr>
        <b/>
        <sz val="11"/>
        <color rgb="FF000000"/>
        <rFont val="Calibri"/>
        <family val="2"/>
      </rPr>
      <t xml:space="preserve"> - MÍNIMOS DISCAPACIDAD</t>
    </r>
  </si>
  <si>
    <t>PERSONAL</t>
  </si>
  <si>
    <t>DESC. O ASC.</t>
  </si>
  <si>
    <t>PRODUCTIVIDAD NO MENSUAL (EN NÓMINA DE MESES CONCRETOS)</t>
  </si>
  <si>
    <t>85.1.2º</t>
  </si>
  <si>
    <t>MINIMOS ESC.:</t>
  </si>
  <si>
    <t>GRADO/AYUDA</t>
  </si>
  <si>
    <t>¿CUANTAS?</t>
  </si>
  <si>
    <t>R85</t>
  </si>
  <si>
    <t>Cuota Ret.:</t>
  </si>
  <si>
    <t>&gt;=33%</t>
  </si>
  <si>
    <t>R86.1</t>
  </si>
  <si>
    <t>I.R.P.F. NORMAL:</t>
  </si>
  <si>
    <r>
      <rPr>
        <sz val="8"/>
        <color theme="0" tint="-0.499984740745262"/>
        <rFont val="Calibri"/>
        <family val="2"/>
      </rPr>
      <t xml:space="preserve">R80.2 </t>
    </r>
    <r>
      <rPr>
        <sz val="8"/>
        <color rgb="FF000000"/>
        <rFont val="Calibri"/>
        <family val="2"/>
      </rPr>
      <t xml:space="preserve"> (Ceuta y Mel.))</t>
    </r>
  </si>
  <si>
    <t>&gt;=65%</t>
  </si>
  <si>
    <t>R80.2</t>
  </si>
  <si>
    <t>I.R.P.F. res.:</t>
  </si>
  <si>
    <t>&gt;=65% o ayuda</t>
  </si>
  <si>
    <t>I.R.P.F.:</t>
  </si>
  <si>
    <t>TOTAL CALCULADO:</t>
  </si>
  <si>
    <r>
      <rPr>
        <sz val="9"/>
        <color theme="0" tint="-0.499984740745262"/>
        <rFont val="Calibri"/>
        <family val="2"/>
      </rPr>
      <t xml:space="preserve">R86.1 </t>
    </r>
    <r>
      <rPr>
        <sz val="9"/>
        <color rgb="FF000000"/>
        <rFont val="Calibri"/>
        <family val="2"/>
      </rPr>
      <t xml:space="preserve"> (%ded.hip.)</t>
    </r>
  </si>
  <si>
    <r>
      <rPr>
        <b/>
        <sz val="11"/>
        <color theme="0" tint="-0.499984740745262"/>
        <rFont val="Calibri"/>
        <family val="2"/>
      </rPr>
      <t>R81.1</t>
    </r>
    <r>
      <rPr>
        <b/>
        <sz val="11"/>
        <color rgb="FF000000"/>
        <rFont val="Calibri"/>
        <family val="2"/>
      </rPr>
      <t xml:space="preserve"> LÍMITES / HIJOS</t>
    </r>
  </si>
  <si>
    <t>I.R.P.F. temp.:</t>
  </si>
  <si>
    <t>SITUACIÓN</t>
  </si>
  <si>
    <r>
      <rPr>
        <sz val="8"/>
        <color theme="0" tint="-0.499984740745262"/>
        <rFont val="Calibri"/>
        <family val="2"/>
      </rPr>
      <t xml:space="preserve"> R86.2</t>
    </r>
    <r>
      <rPr>
        <sz val="8"/>
        <color rgb="FF000000"/>
        <rFont val="Calibri"/>
        <family val="2"/>
      </rPr>
      <t xml:space="preserve"> MÍNIMA &lt;1AÑO</t>
    </r>
  </si>
  <si>
    <r>
      <rPr>
        <sz val="8"/>
        <color theme="0" tint="-0.499984740745262"/>
        <rFont val="Calibri"/>
        <family val="2"/>
      </rPr>
      <t xml:space="preserve">R86.1 </t>
    </r>
    <r>
      <rPr>
        <sz val="8"/>
        <color rgb="FF000000"/>
        <rFont val="Calibri"/>
        <family val="2"/>
      </rPr>
      <t xml:space="preserve"> (lím. ingr. Hip.)</t>
    </r>
  </si>
  <si>
    <t>CEUTA/MELILLA</t>
  </si>
  <si>
    <t>RESTO</t>
  </si>
  <si>
    <t>PLAZA</t>
  </si>
  <si>
    <t>NÓMINA DE FUNCIONARIOS (2017 ACT. JULIO)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</si>
</sst>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0.00\ &quot;€&quot;;[Red]\-#,##0.00\ &quot;€&quot;"/>
    <numFmt numFmtId="164" formatCode="#,##0.00\ &quot;€&quot;"/>
    <numFmt numFmtId="165" formatCode="#,##0.00\ [$€-C0A];[Red]\-#,##0.00\ [$€-C0A]"/>
    <numFmt numFmtId="166" formatCode="0.0000%"/>
    <numFmt numFmtId="167" formatCode="0.00\ %"/>
  </numFmts>
  <fonts count="52" x14ac:knownFonts="1">
    <font>
      <sz val="11"/>
      <color theme="1"/>
      <name val="Calibri"/>
      <family val="2"/>
      <scheme val="minor"/>
    </font>
    <font>
      <sz val="11"/>
      <color theme="1"/>
      <name val="Calibri"/>
      <family val="2"/>
      <scheme val="minor"/>
    </font>
    <font>
      <sz val="11"/>
      <color rgb="FF000000"/>
      <name val="Calibri"/>
      <family val="2"/>
      <charset val="204"/>
    </font>
    <font>
      <b/>
      <sz val="18"/>
      <color rgb="FF000000"/>
      <name val="Calibri"/>
      <family val="2"/>
    </font>
    <font>
      <b/>
      <sz val="11"/>
      <color rgb="FF000000"/>
      <name val="Calibri"/>
      <family val="2"/>
    </font>
    <font>
      <u/>
      <sz val="12.1"/>
      <color theme="10"/>
      <name val="Calibri"/>
      <family val="2"/>
      <charset val="204"/>
    </font>
    <font>
      <sz val="11"/>
      <color theme="3"/>
      <name val="Calibri"/>
      <family val="2"/>
      <charset val="204"/>
    </font>
    <font>
      <b/>
      <sz val="11"/>
      <color theme="1"/>
      <name val="Calibri"/>
      <family val="2"/>
    </font>
    <font>
      <b/>
      <sz val="11"/>
      <color theme="0" tint="-0.499984740745262"/>
      <name val="Calibri"/>
      <family val="2"/>
    </font>
    <font>
      <sz val="11"/>
      <color theme="3"/>
      <name val="Calibri"/>
      <family val="2"/>
    </font>
    <font>
      <b/>
      <sz val="11"/>
      <color theme="3"/>
      <name val="Calibri"/>
      <family val="2"/>
    </font>
    <font>
      <b/>
      <sz val="11"/>
      <color theme="4" tint="-0.499984740745262"/>
      <name val="Calibri"/>
      <family val="2"/>
    </font>
    <font>
      <b/>
      <sz val="11"/>
      <color theme="3" tint="-0.249977111117893"/>
      <name val="Calibri"/>
      <family val="2"/>
    </font>
    <font>
      <sz val="10"/>
      <color theme="3"/>
      <name val="Calibri"/>
      <family val="2"/>
      <charset val="204"/>
    </font>
    <font>
      <b/>
      <sz val="24"/>
      <color theme="4" tint="-0.499984740745262"/>
      <name val="Calibri"/>
      <family val="2"/>
    </font>
    <font>
      <b/>
      <sz val="24"/>
      <color rgb="FF000000"/>
      <name val="Calibri"/>
      <family val="2"/>
    </font>
    <font>
      <b/>
      <sz val="12"/>
      <color rgb="FF000000"/>
      <name val="Calibri"/>
      <family val="2"/>
    </font>
    <font>
      <sz val="11"/>
      <color theme="3" tint="-0.249977111117893"/>
      <name val="Calibri"/>
      <family val="2"/>
      <charset val="204"/>
    </font>
    <font>
      <sz val="11"/>
      <color theme="9" tint="-0.499984740745262"/>
      <name val="Calibri"/>
      <family val="2"/>
    </font>
    <font>
      <sz val="11"/>
      <color theme="1"/>
      <name val="Calibri"/>
      <family val="2"/>
      <charset val="204"/>
    </font>
    <font>
      <b/>
      <sz val="11"/>
      <color theme="9" tint="-0.249977111117893"/>
      <name val="Calibri"/>
      <family val="2"/>
    </font>
    <font>
      <sz val="11"/>
      <color theme="1"/>
      <name val="Calibri"/>
      <family val="2"/>
    </font>
    <font>
      <sz val="10"/>
      <color theme="1"/>
      <name val="Calibri"/>
      <family val="2"/>
    </font>
    <font>
      <sz val="10"/>
      <color theme="1"/>
      <name val="Calibri"/>
      <family val="2"/>
      <charset val="204"/>
    </font>
    <font>
      <b/>
      <sz val="8"/>
      <color rgb="FF000000"/>
      <name val="Calibri"/>
      <family val="2"/>
    </font>
    <font>
      <b/>
      <sz val="12"/>
      <color theme="9" tint="-0.249977111117893"/>
      <name val="Calibri"/>
      <family val="2"/>
    </font>
    <font>
      <sz val="11"/>
      <color theme="0" tint="-0.249977111117893"/>
      <name val="Calibri"/>
      <family val="2"/>
    </font>
    <font>
      <sz val="11"/>
      <name val="Calibri"/>
      <family val="2"/>
      <charset val="204"/>
    </font>
    <font>
      <sz val="9"/>
      <color theme="3"/>
      <name val="Calibri"/>
      <family val="2"/>
    </font>
    <font>
      <sz val="9"/>
      <color theme="0" tint="-0.249977111117893"/>
      <name val="Calibri"/>
      <family val="2"/>
    </font>
    <font>
      <sz val="9"/>
      <color theme="3"/>
      <name val="Calibri"/>
      <family val="2"/>
      <charset val="204"/>
    </font>
    <font>
      <b/>
      <sz val="12"/>
      <name val="Calibri"/>
      <family val="2"/>
    </font>
    <font>
      <b/>
      <sz val="14"/>
      <color rgb="FF000000"/>
      <name val="Calibri"/>
      <family val="2"/>
    </font>
    <font>
      <b/>
      <sz val="12"/>
      <color theme="9" tint="-0.499984740745262"/>
      <name val="Calibri"/>
      <family val="2"/>
    </font>
    <font>
      <sz val="8"/>
      <color rgb="FF000000"/>
      <name val="Calibri"/>
      <family val="2"/>
    </font>
    <font>
      <sz val="8"/>
      <color theme="0" tint="-0.499984740745262"/>
      <name val="Calibri"/>
      <family val="2"/>
    </font>
    <font>
      <b/>
      <sz val="8"/>
      <color theme="0" tint="-0.499984740745262"/>
      <name val="Calibri"/>
      <family val="2"/>
    </font>
    <font>
      <b/>
      <sz val="28"/>
      <color rgb="FF000000"/>
      <name val="Calibri"/>
      <family val="2"/>
    </font>
    <font>
      <sz val="9"/>
      <color rgb="FF000000"/>
      <name val="Calibri"/>
      <family val="2"/>
    </font>
    <font>
      <sz val="9"/>
      <color theme="0" tint="-0.499984740745262"/>
      <name val="Calibri"/>
      <family val="2"/>
    </font>
    <font>
      <b/>
      <sz val="11"/>
      <color theme="9" tint="-0.499984740745262"/>
      <name val="Calibri"/>
      <family val="2"/>
    </font>
    <font>
      <sz val="11"/>
      <color rgb="FF000000"/>
      <name val="Calibri"/>
      <family val="2"/>
    </font>
    <font>
      <sz val="11"/>
      <color theme="0" tint="-0.499984740745262"/>
      <name val="Calibri"/>
      <family val="2"/>
    </font>
    <font>
      <sz val="10"/>
      <color rgb="FF000000"/>
      <name val="Calibri"/>
      <family val="2"/>
      <charset val="204"/>
    </font>
    <font>
      <sz val="11"/>
      <color theme="9" tint="-0.499984740745262"/>
      <name val="Calibri"/>
      <family val="2"/>
      <charset val="204"/>
    </font>
    <font>
      <sz val="9"/>
      <color rgb="FF000000"/>
      <name val="Calibri"/>
      <family val="2"/>
      <charset val="204"/>
    </font>
    <font>
      <b/>
      <sz val="11"/>
      <color theme="0" tint="-0.249977111117893"/>
      <name val="Calibri"/>
      <family val="2"/>
    </font>
    <font>
      <sz val="11"/>
      <color rgb="FFA696B8"/>
      <name val="Calibri"/>
      <family val="2"/>
      <charset val="204"/>
    </font>
    <font>
      <b/>
      <sz val="11"/>
      <color theme="0" tint="-0.34998626667073579"/>
      <name val="Calibri"/>
      <family val="2"/>
    </font>
    <font>
      <sz val="8"/>
      <color indexed="81"/>
      <name val="Tahoma"/>
      <family val="2"/>
    </font>
    <font>
      <u/>
      <sz val="11"/>
      <color theme="10"/>
      <name val="Calibri"/>
      <family val="2"/>
      <scheme val="minor"/>
    </font>
    <font>
      <sz val="16"/>
      <color theme="1"/>
      <name val="Calibri"/>
      <family val="2"/>
      <scheme val="minor"/>
    </font>
  </fonts>
  <fills count="38">
    <fill>
      <patternFill patternType="none"/>
    </fill>
    <fill>
      <patternFill patternType="gray125"/>
    </fill>
    <fill>
      <patternFill patternType="solid">
        <fgColor rgb="FFFFFFCC"/>
      </patternFill>
    </fill>
    <fill>
      <patternFill patternType="solid">
        <fgColor theme="9"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tint="-4.9989318521683403E-2"/>
        <bgColor rgb="FF00FFFF"/>
      </patternFill>
    </fill>
    <fill>
      <patternFill patternType="solid">
        <fgColor theme="6" tint="0.59999389629810485"/>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2"/>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33FF99"/>
        <bgColor rgb="FF00FFFF"/>
      </patternFill>
    </fill>
    <fill>
      <patternFill patternType="solid">
        <fgColor theme="3" tint="0.59999389629810485"/>
        <bgColor indexed="64"/>
      </patternFill>
    </fill>
    <fill>
      <patternFill patternType="solid">
        <fgColor theme="0"/>
        <bgColor rgb="FFFFFF00"/>
      </patternFill>
    </fill>
    <fill>
      <patternFill patternType="solid">
        <fgColor rgb="FF33FF99"/>
        <bgColor indexed="64"/>
      </patternFill>
    </fill>
    <fill>
      <patternFill patternType="solid">
        <fgColor theme="9" tint="0.59999389629810485"/>
        <bgColor rgb="FF00FFFF"/>
      </patternFill>
    </fill>
    <fill>
      <patternFill patternType="solid">
        <fgColor theme="9" tint="0.39997558519241921"/>
        <bgColor rgb="FFFFFF00"/>
      </patternFill>
    </fill>
    <fill>
      <patternFill patternType="solid">
        <fgColor theme="9" tint="0.79998168889431442"/>
        <bgColor indexed="64"/>
      </patternFill>
    </fill>
    <fill>
      <patternFill patternType="solid">
        <fgColor rgb="FFFFFF00"/>
        <bgColor rgb="FF00FFFF"/>
      </patternFill>
    </fill>
    <fill>
      <patternFill patternType="solid">
        <fgColor rgb="FF92D050"/>
        <bgColor rgb="FF00FFFF"/>
      </patternFill>
    </fill>
    <fill>
      <patternFill patternType="solid">
        <fgColor theme="7" tint="0.79998168889431442"/>
        <bgColor indexed="64"/>
      </patternFill>
    </fill>
    <fill>
      <patternFill patternType="solid">
        <fgColor rgb="FFDDDDDD"/>
        <bgColor rgb="FFCCFFCC"/>
      </patternFill>
    </fill>
    <fill>
      <patternFill patternType="solid">
        <fgColor theme="4" tint="-0.249977111117893"/>
        <bgColor indexed="64"/>
      </patternFill>
    </fill>
    <fill>
      <patternFill patternType="solid">
        <fgColor rgb="FFECCAF2"/>
        <bgColor indexed="64"/>
      </patternFill>
    </fill>
    <fill>
      <patternFill patternType="solid">
        <fgColor rgb="FFEAF8A4"/>
        <bgColor indexed="64"/>
      </patternFill>
    </fill>
    <fill>
      <patternFill patternType="solid">
        <fgColor theme="8" tint="0.39997558519241921"/>
        <bgColor indexed="64"/>
      </patternFill>
    </fill>
  </fills>
  <borders count="88">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top/>
      <bottom style="medium">
        <color indexed="64"/>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diagonal/>
    </border>
    <border>
      <left style="double">
        <color auto="1"/>
      </left>
      <right/>
      <top style="double">
        <color auto="1"/>
      </top>
      <bottom/>
      <diagonal/>
    </border>
    <border>
      <left/>
      <right/>
      <top style="double">
        <color indexed="64"/>
      </top>
      <bottom/>
      <diagonal/>
    </border>
    <border>
      <left/>
      <right style="double">
        <color indexed="64"/>
      </right>
      <top style="double">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double">
        <color auto="1"/>
      </left>
      <right/>
      <top/>
      <bottom/>
      <diagonal/>
    </border>
    <border>
      <left/>
      <right style="double">
        <color auto="1"/>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double">
        <color auto="1"/>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auto="1"/>
      </right>
      <top style="medium">
        <color indexed="64"/>
      </top>
      <bottom style="thin">
        <color auto="1"/>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bottom style="thin">
        <color auto="1"/>
      </bottom>
      <diagonal/>
    </border>
    <border>
      <left style="medium">
        <color indexed="64"/>
      </left>
      <right/>
      <top style="thin">
        <color indexed="64"/>
      </top>
      <bottom/>
      <diagonal/>
    </border>
    <border>
      <left/>
      <right style="medium">
        <color indexed="64"/>
      </right>
      <top style="thin">
        <color indexed="64"/>
      </top>
      <bottom/>
      <diagonal/>
    </border>
    <border>
      <left style="double">
        <color auto="1"/>
      </left>
      <right/>
      <top/>
      <bottom style="double">
        <color auto="1"/>
      </bottom>
      <diagonal/>
    </border>
    <border>
      <left style="thin">
        <color indexed="64"/>
      </left>
      <right style="thin">
        <color indexed="64"/>
      </right>
      <top style="thin">
        <color indexed="64"/>
      </top>
      <bottom style="double">
        <color auto="1"/>
      </bottom>
      <diagonal/>
    </border>
    <border>
      <left style="thin">
        <color indexed="64"/>
      </left>
      <right style="double">
        <color auto="1"/>
      </right>
      <top style="thin">
        <color indexed="64"/>
      </top>
      <bottom style="double">
        <color auto="1"/>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auto="1"/>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double">
        <color auto="1"/>
      </right>
      <top style="medium">
        <color indexed="64"/>
      </top>
      <bottom style="double">
        <color auto="1"/>
      </bottom>
      <diagonal/>
    </border>
    <border>
      <left style="double">
        <color auto="1"/>
      </left>
      <right style="double">
        <color auto="1"/>
      </right>
      <top style="medium">
        <color indexed="64"/>
      </top>
      <bottom style="double">
        <color auto="1"/>
      </bottom>
      <diagonal/>
    </border>
    <border>
      <left style="double">
        <color auto="1"/>
      </left>
      <right style="medium">
        <color indexed="64"/>
      </right>
      <top style="medium">
        <color indexed="64"/>
      </top>
      <bottom style="double">
        <color auto="1"/>
      </bottom>
      <diagonal/>
    </border>
    <border>
      <left style="medium">
        <color indexed="64"/>
      </left>
      <right style="dashed">
        <color auto="1"/>
      </right>
      <top style="dashed">
        <color auto="1"/>
      </top>
      <bottom style="dashed">
        <color auto="1"/>
      </bottom>
      <diagonal/>
    </border>
    <border>
      <left/>
      <right style="medium">
        <color indexed="64"/>
      </right>
      <top style="thin">
        <color indexed="64"/>
      </top>
      <bottom style="medium">
        <color indexed="64"/>
      </bottom>
      <diagonal/>
    </border>
    <border>
      <left/>
      <right style="thin">
        <color auto="1"/>
      </right>
      <top/>
      <bottom/>
      <diagonal/>
    </border>
    <border>
      <left style="medium">
        <color indexed="64"/>
      </left>
      <right/>
      <top style="dashed">
        <color auto="1"/>
      </top>
      <bottom style="dashed">
        <color auto="1"/>
      </bottom>
      <diagonal/>
    </border>
    <border>
      <left style="medium">
        <color indexed="64"/>
      </left>
      <right/>
      <top style="dashed">
        <color auto="1"/>
      </top>
      <bottom style="medium">
        <color indexed="64"/>
      </bottom>
      <diagonal/>
    </border>
    <border>
      <left/>
      <right/>
      <top/>
      <bottom style="double">
        <color auto="1"/>
      </bottom>
      <diagonal/>
    </border>
    <border>
      <left/>
      <right style="double">
        <color indexed="64"/>
      </right>
      <top/>
      <bottom style="double">
        <color auto="1"/>
      </bottom>
      <diagonal/>
    </border>
    <border>
      <left style="thin">
        <color indexed="64"/>
      </left>
      <right style="thin">
        <color indexed="64"/>
      </right>
      <top style="double">
        <color auto="1"/>
      </top>
      <bottom style="thin">
        <color indexed="64"/>
      </bottom>
      <diagonal/>
    </border>
    <border>
      <left style="thin">
        <color indexed="64"/>
      </left>
      <right style="double">
        <color auto="1"/>
      </right>
      <top style="double">
        <color auto="1"/>
      </top>
      <bottom style="thin">
        <color indexed="64"/>
      </bottom>
      <diagonal/>
    </border>
    <border>
      <left style="thin">
        <color indexed="64"/>
      </left>
      <right style="double">
        <color auto="1"/>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s>
  <cellStyleXfs count="9">
    <xf numFmtId="0" fontId="0" fillId="0" borderId="0"/>
    <xf numFmtId="9" fontId="1" fillId="0" borderId="0" applyFont="0" applyFill="0" applyBorder="0" applyAlignment="0" applyProtection="0"/>
    <xf numFmtId="0" fontId="2" fillId="0" borderId="0"/>
    <xf numFmtId="0" fontId="5" fillId="0" borderId="0" applyNumberFormat="0" applyFill="0" applyBorder="0" applyAlignment="0" applyProtection="0">
      <alignment vertical="top"/>
      <protection locked="0"/>
    </xf>
    <xf numFmtId="9" fontId="2" fillId="0" borderId="0" applyFont="0" applyFill="0" applyBorder="0" applyAlignment="0" applyProtection="0"/>
    <xf numFmtId="0" fontId="50" fillId="0" borderId="0" applyNumberFormat="0" applyFill="0" applyBorder="0" applyAlignment="0" applyProtection="0"/>
    <xf numFmtId="0" fontId="41" fillId="0" borderId="0"/>
    <xf numFmtId="0" fontId="1" fillId="0" borderId="0"/>
    <xf numFmtId="0" fontId="1" fillId="2" borderId="1" applyNumberFormat="0" applyFont="0" applyAlignment="0" applyProtection="0"/>
  </cellStyleXfs>
  <cellXfs count="471">
    <xf numFmtId="0" fontId="0" fillId="0" borderId="0" xfId="0"/>
    <xf numFmtId="0" fontId="2" fillId="6" borderId="0" xfId="2" applyFill="1" applyProtection="1"/>
    <xf numFmtId="0" fontId="2" fillId="0" borderId="0" xfId="2" applyProtection="1"/>
    <xf numFmtId="0" fontId="6" fillId="13" borderId="21" xfId="2" applyFont="1" applyFill="1" applyBorder="1" applyAlignment="1" applyProtection="1">
      <alignment horizontal="right"/>
    </xf>
    <xf numFmtId="0" fontId="2" fillId="13" borderId="0" xfId="2" quotePrefix="1" applyFill="1" applyBorder="1" applyProtection="1"/>
    <xf numFmtId="0" fontId="2" fillId="13" borderId="0" xfId="2" applyFill="1" applyBorder="1" applyProtection="1"/>
    <xf numFmtId="0" fontId="2" fillId="13" borderId="26" xfId="2" applyFill="1" applyBorder="1" applyProtection="1"/>
    <xf numFmtId="0" fontId="4" fillId="7" borderId="8" xfId="2" applyFont="1" applyFill="1" applyBorder="1" applyAlignment="1" applyProtection="1"/>
    <xf numFmtId="0" fontId="7" fillId="6" borderId="7" xfId="2" applyFont="1" applyFill="1" applyBorder="1" applyProtection="1">
      <protection locked="0"/>
    </xf>
    <xf numFmtId="0" fontId="9" fillId="13" borderId="0" xfId="2" applyFont="1" applyFill="1" applyBorder="1" applyAlignment="1" applyProtection="1">
      <alignment horizontal="right"/>
    </xf>
    <xf numFmtId="0" fontId="7" fillId="6" borderId="2" xfId="2" applyFont="1" applyFill="1" applyBorder="1" applyAlignment="1" applyProtection="1">
      <alignment horizontal="left"/>
      <protection locked="0"/>
    </xf>
    <xf numFmtId="0" fontId="11" fillId="14" borderId="0" xfId="2" applyFont="1" applyFill="1" applyBorder="1" applyAlignment="1" applyProtection="1">
      <alignment horizontal="left"/>
    </xf>
    <xf numFmtId="0" fontId="6" fillId="13" borderId="0" xfId="2" applyFont="1" applyFill="1" applyBorder="1" applyAlignment="1" applyProtection="1">
      <alignment horizontal="right"/>
    </xf>
    <xf numFmtId="164" fontId="7" fillId="6" borderId="2" xfId="2" applyNumberFormat="1" applyFont="1" applyFill="1" applyBorder="1" applyAlignment="1" applyProtection="1">
      <alignment horizontal="left"/>
      <protection locked="0"/>
    </xf>
    <xf numFmtId="0" fontId="11" fillId="13" borderId="26" xfId="2" applyFont="1" applyFill="1" applyBorder="1" applyProtection="1"/>
    <xf numFmtId="0" fontId="2" fillId="13" borderId="11" xfId="2" applyFill="1" applyBorder="1" applyProtection="1"/>
    <xf numFmtId="0" fontId="2" fillId="13" borderId="12" xfId="2" applyFill="1" applyBorder="1" applyProtection="1"/>
    <xf numFmtId="0" fontId="2" fillId="13" borderId="13" xfId="2" applyFill="1" applyBorder="1" applyProtection="1"/>
    <xf numFmtId="0" fontId="4" fillId="9" borderId="27" xfId="2" applyFont="1" applyFill="1" applyBorder="1" applyProtection="1"/>
    <xf numFmtId="0" fontId="4" fillId="9" borderId="28" xfId="2" applyFont="1" applyFill="1" applyBorder="1" applyProtection="1"/>
    <xf numFmtId="0" fontId="4" fillId="9" borderId="29" xfId="2" applyFont="1" applyFill="1" applyBorder="1" applyProtection="1"/>
    <xf numFmtId="0" fontId="4" fillId="9" borderId="30" xfId="2" applyFont="1" applyFill="1" applyBorder="1" applyProtection="1"/>
    <xf numFmtId="0" fontId="4" fillId="3" borderId="31" xfId="2" applyFont="1" applyFill="1" applyBorder="1" applyProtection="1"/>
    <xf numFmtId="0" fontId="4" fillId="3" borderId="29" xfId="2" applyFont="1" applyFill="1" applyBorder="1" applyProtection="1"/>
    <xf numFmtId="0" fontId="4" fillId="3" borderId="30" xfId="2" applyFont="1" applyFill="1" applyBorder="1" applyProtection="1"/>
    <xf numFmtId="0" fontId="12" fillId="14" borderId="0" xfId="2" applyFont="1" applyFill="1" applyBorder="1" applyAlignment="1" applyProtection="1">
      <alignment horizontal="left"/>
    </xf>
    <xf numFmtId="0" fontId="2" fillId="13" borderId="21" xfId="2" applyFill="1" applyBorder="1" applyProtection="1"/>
    <xf numFmtId="0" fontId="4" fillId="3" borderId="36" xfId="2" applyFont="1" applyFill="1" applyBorder="1" applyAlignment="1" applyProtection="1">
      <alignment horizontal="right"/>
    </xf>
    <xf numFmtId="164" fontId="2" fillId="15" borderId="25" xfId="2" applyNumberFormat="1" applyFill="1" applyBorder="1" applyProtection="1"/>
    <xf numFmtId="164" fontId="2" fillId="15" borderId="7" xfId="2" applyNumberFormat="1" applyFill="1" applyBorder="1" applyProtection="1"/>
    <xf numFmtId="164" fontId="2" fillId="8" borderId="7" xfId="2" applyNumberFormat="1" applyFill="1" applyBorder="1" applyProtection="1"/>
    <xf numFmtId="164" fontId="2" fillId="8" borderId="37" xfId="2" applyNumberFormat="1" applyFill="1" applyBorder="1" applyProtection="1"/>
    <xf numFmtId="164" fontId="2" fillId="5" borderId="25" xfId="2" applyNumberFormat="1" applyFill="1" applyBorder="1" applyProtection="1"/>
    <xf numFmtId="164" fontId="2" fillId="5" borderId="7" xfId="2" applyNumberFormat="1" applyFill="1" applyBorder="1" applyProtection="1"/>
    <xf numFmtId="164" fontId="2" fillId="15" borderId="37" xfId="2" applyNumberFormat="1" applyFill="1" applyBorder="1" applyProtection="1"/>
    <xf numFmtId="0" fontId="13" fillId="15" borderId="8" xfId="2" applyFont="1" applyFill="1" applyBorder="1" applyAlignment="1" applyProtection="1">
      <alignment horizontal="right"/>
    </xf>
    <xf numFmtId="164" fontId="7" fillId="6" borderId="38" xfId="2" applyNumberFormat="1" applyFont="1" applyFill="1" applyBorder="1" applyAlignment="1" applyProtection="1">
      <alignment horizontal="left"/>
      <protection locked="0"/>
    </xf>
    <xf numFmtId="164" fontId="7" fillId="6" borderId="29" xfId="2" applyNumberFormat="1" applyFont="1" applyFill="1" applyBorder="1" applyAlignment="1" applyProtection="1">
      <alignment horizontal="left"/>
      <protection locked="0"/>
    </xf>
    <xf numFmtId="0" fontId="7" fillId="6" borderId="30" xfId="2" applyFont="1" applyFill="1" applyBorder="1" applyAlignment="1" applyProtection="1">
      <alignment horizontal="left"/>
      <protection locked="0"/>
    </xf>
    <xf numFmtId="0" fontId="4" fillId="3" borderId="41" xfId="2" applyFont="1" applyFill="1" applyBorder="1" applyAlignment="1" applyProtection="1">
      <alignment horizontal="right"/>
    </xf>
    <xf numFmtId="164" fontId="2" fillId="15" borderId="5" xfId="2" applyNumberFormat="1" applyFill="1" applyBorder="1" applyProtection="1"/>
    <xf numFmtId="164" fontId="2" fillId="15" borderId="2" xfId="2" applyNumberFormat="1" applyFill="1" applyBorder="1" applyProtection="1"/>
    <xf numFmtId="164" fontId="2" fillId="8" borderId="2" xfId="2" applyNumberFormat="1" applyFill="1" applyBorder="1" applyProtection="1"/>
    <xf numFmtId="164" fontId="2" fillId="8" borderId="15" xfId="2" applyNumberFormat="1" applyFill="1" applyBorder="1" applyProtection="1"/>
    <xf numFmtId="164" fontId="2" fillId="5" borderId="5" xfId="2" applyNumberFormat="1" applyFill="1" applyBorder="1" applyProtection="1"/>
    <xf numFmtId="164" fontId="2" fillId="5" borderId="2" xfId="2" applyNumberFormat="1" applyFill="1" applyBorder="1" applyProtection="1"/>
    <xf numFmtId="164" fontId="2" fillId="15" borderId="15" xfId="2" applyNumberFormat="1" applyFill="1" applyBorder="1" applyProtection="1"/>
    <xf numFmtId="0" fontId="6" fillId="16" borderId="21" xfId="2" applyFont="1" applyFill="1" applyBorder="1" applyAlignment="1" applyProtection="1">
      <alignment horizontal="right"/>
    </xf>
    <xf numFmtId="0" fontId="7" fillId="6" borderId="7" xfId="2" applyFont="1" applyFill="1" applyBorder="1" applyAlignment="1" applyProtection="1">
      <alignment horizontal="left"/>
      <protection locked="0"/>
    </xf>
    <xf numFmtId="0" fontId="6" fillId="16" borderId="0" xfId="2" applyFont="1" applyFill="1" applyBorder="1" applyAlignment="1" applyProtection="1">
      <alignment horizontal="right"/>
    </xf>
    <xf numFmtId="0" fontId="2" fillId="16" borderId="0" xfId="2" applyFill="1" applyBorder="1" applyProtection="1"/>
    <xf numFmtId="0" fontId="2" fillId="16" borderId="26" xfId="2" applyFill="1" applyBorder="1" applyProtection="1"/>
    <xf numFmtId="0" fontId="6" fillId="16" borderId="44" xfId="2" applyFont="1" applyFill="1" applyBorder="1" applyAlignment="1" applyProtection="1">
      <alignment horizontal="right"/>
    </xf>
    <xf numFmtId="0" fontId="6" fillId="16" borderId="22" xfId="2" applyFont="1" applyFill="1" applyBorder="1" applyAlignment="1" applyProtection="1">
      <alignment horizontal="right"/>
    </xf>
    <xf numFmtId="0" fontId="2" fillId="16" borderId="22" xfId="2" applyFill="1" applyBorder="1" applyProtection="1"/>
    <xf numFmtId="0" fontId="2" fillId="16" borderId="45" xfId="2" applyFill="1" applyBorder="1" applyProtection="1"/>
    <xf numFmtId="0" fontId="17" fillId="17" borderId="39" xfId="2" applyFont="1" applyFill="1" applyBorder="1" applyAlignment="1" applyProtection="1">
      <alignment horizontal="right"/>
    </xf>
    <xf numFmtId="0" fontId="18" fillId="18" borderId="7" xfId="2" applyFont="1" applyFill="1" applyBorder="1" applyAlignment="1" applyProtection="1">
      <alignment horizontal="left"/>
    </xf>
    <xf numFmtId="0" fontId="4" fillId="17" borderId="40" xfId="2" applyFont="1" applyFill="1" applyBorder="1" applyProtection="1"/>
    <xf numFmtId="0" fontId="6" fillId="16" borderId="21" xfId="2" applyFont="1" applyFill="1" applyBorder="1" applyProtection="1"/>
    <xf numFmtId="0" fontId="7" fillId="6" borderId="2" xfId="2" applyFont="1" applyFill="1" applyBorder="1" applyProtection="1">
      <protection locked="0"/>
    </xf>
    <xf numFmtId="0" fontId="13" fillId="16" borderId="0" xfId="2" applyFont="1" applyFill="1" applyBorder="1" applyProtection="1"/>
    <xf numFmtId="0" fontId="7" fillId="6" borderId="15" xfId="2" applyFont="1" applyFill="1" applyBorder="1" applyProtection="1">
      <protection locked="0"/>
    </xf>
    <xf numFmtId="0" fontId="18" fillId="18" borderId="2" xfId="2" applyFont="1" applyFill="1" applyBorder="1" applyAlignment="1" applyProtection="1">
      <alignment horizontal="left"/>
    </xf>
    <xf numFmtId="0" fontId="4" fillId="3" borderId="53" xfId="2" applyFont="1" applyFill="1" applyBorder="1" applyAlignment="1" applyProtection="1">
      <alignment horizontal="right"/>
    </xf>
    <xf numFmtId="164" fontId="2" fillId="15" borderId="54" xfId="2" applyNumberFormat="1" applyFill="1" applyBorder="1" applyProtection="1"/>
    <xf numFmtId="164" fontId="2" fillId="15" borderId="19" xfId="2" applyNumberFormat="1" applyFill="1" applyBorder="1" applyProtection="1"/>
    <xf numFmtId="164" fontId="2" fillId="8" borderId="19" xfId="2" applyNumberFormat="1" applyFill="1" applyBorder="1" applyProtection="1"/>
    <xf numFmtId="164" fontId="2" fillId="8" borderId="20" xfId="2" applyNumberFormat="1" applyFill="1" applyBorder="1" applyProtection="1"/>
    <xf numFmtId="164" fontId="2" fillId="5" borderId="32" xfId="2" applyNumberFormat="1" applyFill="1" applyBorder="1" applyProtection="1"/>
    <xf numFmtId="164" fontId="2" fillId="5" borderId="3" xfId="2" applyNumberFormat="1" applyFill="1" applyBorder="1" applyProtection="1"/>
    <xf numFmtId="164" fontId="2" fillId="15" borderId="3" xfId="2" applyNumberFormat="1" applyFill="1" applyBorder="1" applyProtection="1"/>
    <xf numFmtId="164" fontId="2" fillId="15" borderId="55" xfId="2" applyNumberFormat="1" applyFill="1" applyBorder="1" applyProtection="1"/>
    <xf numFmtId="0" fontId="16" fillId="6" borderId="2" xfId="2" applyFont="1" applyFill="1" applyBorder="1" applyAlignment="1" applyProtection="1">
      <alignment horizontal="center"/>
      <protection locked="0"/>
    </xf>
    <xf numFmtId="0" fontId="19" fillId="19" borderId="21" xfId="2" applyFont="1" applyFill="1" applyBorder="1" applyProtection="1"/>
    <xf numFmtId="0" fontId="7" fillId="6" borderId="3" xfId="2" applyFont="1" applyFill="1" applyBorder="1" applyProtection="1">
      <protection locked="0"/>
    </xf>
    <xf numFmtId="0" fontId="6" fillId="20" borderId="0" xfId="2" applyFont="1" applyFill="1" applyBorder="1" applyProtection="1"/>
    <xf numFmtId="10" fontId="0" fillId="16" borderId="26" xfId="4" applyNumberFormat="1" applyFont="1" applyFill="1" applyBorder="1" applyAlignment="1" applyProtection="1">
      <alignment horizontal="left"/>
    </xf>
    <xf numFmtId="164" fontId="18" fillId="18" borderId="2" xfId="2" applyNumberFormat="1" applyFont="1" applyFill="1" applyBorder="1" applyAlignment="1" applyProtection="1">
      <alignment horizontal="left"/>
    </xf>
    <xf numFmtId="0" fontId="4" fillId="3" borderId="46" xfId="2" applyFont="1" applyFill="1" applyBorder="1" applyAlignment="1" applyProtection="1">
      <alignment horizontal="right"/>
    </xf>
    <xf numFmtId="1" fontId="2" fillId="21" borderId="29" xfId="2" applyNumberFormat="1" applyFill="1" applyBorder="1" applyAlignment="1" applyProtection="1">
      <alignment horizontal="center"/>
    </xf>
    <xf numFmtId="1" fontId="2" fillId="21" borderId="38" xfId="2" applyNumberFormat="1" applyFill="1" applyBorder="1" applyAlignment="1" applyProtection="1">
      <alignment horizontal="center"/>
    </xf>
    <xf numFmtId="0" fontId="4" fillId="22" borderId="31" xfId="2" applyFont="1" applyFill="1" applyBorder="1" applyAlignment="1" applyProtection="1">
      <alignment horizontal="right"/>
    </xf>
    <xf numFmtId="164" fontId="20" fillId="21" borderId="30" xfId="2" applyNumberFormat="1" applyFont="1" applyFill="1" applyBorder="1" applyProtection="1"/>
    <xf numFmtId="0" fontId="7" fillId="19" borderId="57" xfId="2" applyFont="1" applyFill="1" applyBorder="1" applyProtection="1"/>
    <xf numFmtId="0" fontId="21" fillId="19" borderId="52" xfId="2" applyFont="1" applyFill="1" applyBorder="1" applyAlignment="1" applyProtection="1">
      <alignment horizontal="center"/>
    </xf>
    <xf numFmtId="0" fontId="22" fillId="19" borderId="52" xfId="2" applyFont="1" applyFill="1" applyBorder="1" applyAlignment="1" applyProtection="1">
      <alignment horizontal="center"/>
    </xf>
    <xf numFmtId="10" fontId="0" fillId="19" borderId="58" xfId="4" applyNumberFormat="1" applyFont="1" applyFill="1" applyBorder="1" applyAlignment="1" applyProtection="1">
      <alignment horizontal="left"/>
    </xf>
    <xf numFmtId="0" fontId="17" fillId="17" borderId="59" xfId="2" applyFont="1" applyFill="1" applyBorder="1" applyAlignment="1" applyProtection="1">
      <alignment horizontal="right"/>
    </xf>
    <xf numFmtId="0" fontId="2" fillId="0" borderId="0" xfId="2" applyAlignment="1" applyProtection="1"/>
    <xf numFmtId="0" fontId="4" fillId="22" borderId="62" xfId="2" applyFont="1" applyFill="1" applyBorder="1" applyAlignment="1" applyProtection="1">
      <alignment horizontal="right"/>
    </xf>
    <xf numFmtId="0" fontId="20" fillId="21" borderId="63" xfId="2" applyFont="1" applyFill="1" applyBorder="1" applyProtection="1"/>
    <xf numFmtId="0" fontId="23" fillId="19" borderId="56" xfId="2" applyFont="1" applyFill="1" applyBorder="1" applyAlignment="1" applyProtection="1">
      <alignment horizontal="right"/>
    </xf>
    <xf numFmtId="0" fontId="4" fillId="6" borderId="2" xfId="2" applyFont="1" applyFill="1" applyBorder="1" applyAlignment="1" applyProtection="1">
      <alignment horizontal="center"/>
      <protection locked="0"/>
    </xf>
    <xf numFmtId="10" fontId="0" fillId="19" borderId="64" xfId="4" applyNumberFormat="1" applyFont="1" applyFill="1" applyBorder="1" applyAlignment="1" applyProtection="1">
      <alignment horizontal="left"/>
    </xf>
    <xf numFmtId="0" fontId="2" fillId="13" borderId="44" xfId="2" applyFill="1" applyBorder="1" applyProtection="1"/>
    <xf numFmtId="0" fontId="2" fillId="13" borderId="22" xfId="2" applyFill="1" applyBorder="1" applyProtection="1"/>
    <xf numFmtId="0" fontId="2" fillId="13" borderId="45" xfId="2" applyFill="1" applyBorder="1" applyProtection="1"/>
    <xf numFmtId="164" fontId="2" fillId="0" borderId="0" xfId="2" applyNumberFormat="1" applyProtection="1"/>
    <xf numFmtId="0" fontId="6" fillId="20" borderId="57" xfId="2" applyFont="1" applyFill="1" applyBorder="1" applyProtection="1"/>
    <xf numFmtId="0" fontId="6" fillId="20" borderId="52" xfId="2" applyFont="1" applyFill="1" applyBorder="1" applyProtection="1"/>
    <xf numFmtId="0" fontId="6" fillId="20" borderId="52" xfId="2" applyFont="1" applyFill="1" applyBorder="1" applyAlignment="1" applyProtection="1">
      <alignment horizontal="center"/>
    </xf>
    <xf numFmtId="10" fontId="0" fillId="20" borderId="58" xfId="4" applyNumberFormat="1" applyFont="1" applyFill="1" applyBorder="1" applyAlignment="1" applyProtection="1">
      <alignment horizontal="left"/>
    </xf>
    <xf numFmtId="0" fontId="6" fillId="20" borderId="56" xfId="2" applyFont="1" applyFill="1" applyBorder="1" applyProtection="1"/>
    <xf numFmtId="1" fontId="4" fillId="6" borderId="2" xfId="2" applyNumberFormat="1" applyFont="1" applyFill="1" applyBorder="1" applyAlignment="1" applyProtection="1">
      <alignment horizontal="center"/>
      <protection locked="0"/>
    </xf>
    <xf numFmtId="10" fontId="0" fillId="20" borderId="64" xfId="4" applyNumberFormat="1" applyFont="1" applyFill="1" applyBorder="1" applyAlignment="1" applyProtection="1">
      <alignment horizontal="left"/>
    </xf>
    <xf numFmtId="0" fontId="4" fillId="9" borderId="27" xfId="2" applyFont="1" applyFill="1" applyBorder="1" applyAlignment="1" applyProtection="1">
      <alignment horizontal="center"/>
    </xf>
    <xf numFmtId="0" fontId="4" fillId="9" borderId="10" xfId="2" applyFont="1" applyFill="1" applyBorder="1" applyAlignment="1" applyProtection="1">
      <alignment horizontal="center"/>
    </xf>
    <xf numFmtId="0" fontId="2" fillId="3" borderId="14" xfId="2" applyFill="1" applyBorder="1" applyAlignment="1" applyProtection="1">
      <alignment horizontal="center"/>
    </xf>
    <xf numFmtId="0" fontId="2" fillId="8" borderId="15" xfId="2" applyFill="1" applyBorder="1" applyAlignment="1" applyProtection="1">
      <alignment horizontal="center"/>
    </xf>
    <xf numFmtId="164" fontId="7" fillId="6" borderId="65" xfId="2" applyNumberFormat="1" applyFont="1" applyFill="1" applyBorder="1" applyAlignment="1" applyProtection="1">
      <alignment horizontal="left"/>
      <protection locked="0"/>
    </xf>
    <xf numFmtId="10" fontId="0" fillId="16" borderId="45" xfId="4" applyNumberFormat="1" applyFont="1" applyFill="1" applyBorder="1" applyAlignment="1" applyProtection="1">
      <alignment horizontal="left"/>
    </xf>
    <xf numFmtId="0" fontId="2" fillId="3" borderId="66" xfId="2" applyFill="1" applyBorder="1" applyProtection="1"/>
    <xf numFmtId="164" fontId="2" fillId="8" borderId="67" xfId="2" applyNumberFormat="1" applyFill="1" applyBorder="1" applyProtection="1"/>
    <xf numFmtId="0" fontId="2" fillId="8" borderId="64" xfId="2" applyFill="1" applyBorder="1" applyAlignment="1" applyProtection="1">
      <alignment horizontal="left"/>
    </xf>
    <xf numFmtId="0" fontId="2" fillId="22" borderId="8" xfId="2" applyFill="1" applyBorder="1" applyAlignment="1" applyProtection="1">
      <alignment horizontal="right"/>
    </xf>
    <xf numFmtId="0" fontId="25" fillId="21" borderId="10" xfId="2" applyFont="1" applyFill="1" applyBorder="1" applyAlignment="1" applyProtection="1">
      <alignment horizontal="left"/>
    </xf>
    <xf numFmtId="0" fontId="2" fillId="3" borderId="18" xfId="2" applyFill="1" applyBorder="1" applyAlignment="1" applyProtection="1">
      <alignment horizontal="center"/>
    </xf>
    <xf numFmtId="0" fontId="2" fillId="8" borderId="20" xfId="2" applyFill="1" applyBorder="1" applyAlignment="1" applyProtection="1">
      <alignment horizontal="center"/>
    </xf>
    <xf numFmtId="0" fontId="9" fillId="4" borderId="8" xfId="2" applyFont="1" applyFill="1" applyBorder="1" applyAlignment="1" applyProtection="1">
      <alignment horizontal="right"/>
    </xf>
    <xf numFmtId="10" fontId="27" fillId="22" borderId="29" xfId="4" applyNumberFormat="1" applyFont="1" applyFill="1" applyBorder="1" applyAlignment="1" applyProtection="1">
      <alignment horizontal="left"/>
    </xf>
    <xf numFmtId="0" fontId="9" fillId="4" borderId="9" xfId="2" applyFont="1" applyFill="1" applyBorder="1" applyAlignment="1" applyProtection="1">
      <alignment horizontal="right"/>
    </xf>
    <xf numFmtId="0" fontId="7" fillId="6" borderId="29" xfId="2" applyFont="1" applyFill="1" applyBorder="1" applyAlignment="1" applyProtection="1">
      <alignment horizontal="left"/>
      <protection locked="0"/>
    </xf>
    <xf numFmtId="0" fontId="28" fillId="4" borderId="9" xfId="2" applyFont="1" applyFill="1" applyBorder="1" applyAlignment="1" applyProtection="1">
      <alignment horizontal="right"/>
    </xf>
    <xf numFmtId="10" fontId="27" fillId="22" borderId="30" xfId="4" applyNumberFormat="1" applyFont="1" applyFill="1" applyBorder="1" applyAlignment="1" applyProtection="1">
      <alignment horizontal="left"/>
    </xf>
    <xf numFmtId="0" fontId="2" fillId="3" borderId="14" xfId="2" applyFill="1" applyBorder="1" applyProtection="1"/>
    <xf numFmtId="0" fontId="2" fillId="8" borderId="69" xfId="2" applyFill="1" applyBorder="1" applyAlignment="1" applyProtection="1">
      <alignment horizontal="left"/>
    </xf>
    <xf numFmtId="0" fontId="2" fillId="24" borderId="0" xfId="2" applyFill="1" applyProtection="1"/>
    <xf numFmtId="0" fontId="2" fillId="23" borderId="0" xfId="2" applyFont="1" applyFill="1" applyBorder="1" applyAlignment="1" applyProtection="1">
      <alignment horizontal="center" vertical="center"/>
    </xf>
    <xf numFmtId="0" fontId="2" fillId="23" borderId="0" xfId="2" applyFill="1" applyBorder="1" applyAlignment="1" applyProtection="1">
      <alignment horizontal="center" vertical="center"/>
    </xf>
    <xf numFmtId="0" fontId="2" fillId="23" borderId="26" xfId="2" applyFont="1" applyFill="1" applyBorder="1" applyAlignment="1" applyProtection="1">
      <alignment horizontal="center" vertical="center"/>
    </xf>
    <xf numFmtId="0" fontId="2" fillId="22" borderId="21" xfId="2" applyFill="1" applyBorder="1" applyProtection="1"/>
    <xf numFmtId="0" fontId="2" fillId="22" borderId="0" xfId="2" applyFill="1" applyBorder="1" applyProtection="1"/>
    <xf numFmtId="0" fontId="2" fillId="22" borderId="26" xfId="2" applyFill="1" applyBorder="1" applyProtection="1"/>
    <xf numFmtId="0" fontId="2" fillId="8" borderId="74" xfId="2" applyFill="1" applyBorder="1" applyAlignment="1" applyProtection="1">
      <alignment horizontal="left"/>
    </xf>
    <xf numFmtId="165" fontId="2" fillId="23" borderId="0" xfId="2" applyNumberFormat="1" applyFill="1" applyBorder="1" applyProtection="1"/>
    <xf numFmtId="165" fontId="2" fillId="23" borderId="26" xfId="2" applyNumberFormat="1" applyFill="1" applyBorder="1" applyProtection="1"/>
    <xf numFmtId="0" fontId="2" fillId="23" borderId="21" xfId="2" applyFill="1" applyBorder="1" applyProtection="1"/>
    <xf numFmtId="0" fontId="2" fillId="23" borderId="0" xfId="2" applyFill="1" applyBorder="1" applyProtection="1"/>
    <xf numFmtId="0" fontId="2" fillId="23" borderId="26" xfId="2" applyFill="1" applyBorder="1" applyProtection="1"/>
    <xf numFmtId="0" fontId="2" fillId="6" borderId="0" xfId="2" applyFill="1" applyAlignment="1" applyProtection="1">
      <alignment vertical="center"/>
    </xf>
    <xf numFmtId="0" fontId="2" fillId="23" borderId="0" xfId="2" applyFill="1" applyBorder="1" applyAlignment="1" applyProtection="1">
      <alignment horizontal="right"/>
    </xf>
    <xf numFmtId="166" fontId="0" fillId="23" borderId="27" xfId="4" applyNumberFormat="1" applyFont="1" applyFill="1" applyBorder="1" applyAlignment="1" applyProtection="1">
      <alignment horizontal="left"/>
    </xf>
    <xf numFmtId="0" fontId="2" fillId="23" borderId="52" xfId="2" applyFont="1" applyFill="1" applyBorder="1" applyAlignment="1" applyProtection="1">
      <alignment horizontal="center" vertical="center"/>
    </xf>
    <xf numFmtId="165" fontId="2" fillId="23" borderId="32" xfId="2" applyNumberFormat="1" applyFill="1" applyBorder="1" applyAlignment="1" applyProtection="1">
      <alignment horizontal="left"/>
    </xf>
    <xf numFmtId="167" fontId="31" fillId="25" borderId="16" xfId="2" applyNumberFormat="1" applyFont="1" applyFill="1" applyBorder="1" applyProtection="1">
      <protection locked="0"/>
    </xf>
    <xf numFmtId="164" fontId="2" fillId="23" borderId="0" xfId="2" applyNumberFormat="1" applyFill="1" applyBorder="1" applyProtection="1"/>
    <xf numFmtId="165" fontId="2" fillId="23" borderId="23" xfId="2" applyNumberFormat="1" applyFill="1" applyBorder="1" applyProtection="1"/>
    <xf numFmtId="0" fontId="2" fillId="23" borderId="24" xfId="2" applyFill="1" applyBorder="1" applyProtection="1"/>
    <xf numFmtId="165" fontId="2" fillId="23" borderId="25" xfId="2" applyNumberFormat="1" applyFill="1" applyBorder="1" applyProtection="1"/>
    <xf numFmtId="0" fontId="4" fillId="27" borderId="53" xfId="2" applyFont="1" applyFill="1" applyBorder="1" applyAlignment="1" applyProtection="1">
      <alignment horizontal="center"/>
    </xf>
    <xf numFmtId="0" fontId="2" fillId="6" borderId="12" xfId="2" applyFill="1" applyBorder="1" applyProtection="1"/>
    <xf numFmtId="0" fontId="4" fillId="7" borderId="11" xfId="2" applyFont="1" applyFill="1" applyBorder="1" applyAlignment="1" applyProtection="1">
      <alignment horizontal="right"/>
    </xf>
    <xf numFmtId="0" fontId="2" fillId="6" borderId="13" xfId="2" applyFill="1" applyBorder="1" applyProtection="1"/>
    <xf numFmtId="0" fontId="4" fillId="9" borderId="0" xfId="2" applyFont="1" applyFill="1" applyAlignment="1" applyProtection="1">
      <alignment horizontal="right"/>
    </xf>
    <xf numFmtId="10" fontId="33" fillId="4" borderId="27" xfId="2" applyNumberFormat="1" applyFont="1" applyFill="1" applyBorder="1" applyProtection="1"/>
    <xf numFmtId="0" fontId="2" fillId="6" borderId="0" xfId="2" applyFill="1" applyBorder="1" applyProtection="1"/>
    <xf numFmtId="0" fontId="4" fillId="7" borderId="44" xfId="2" applyFont="1" applyFill="1" applyBorder="1" applyAlignment="1" applyProtection="1">
      <alignment horizontal="right"/>
    </xf>
    <xf numFmtId="0" fontId="2" fillId="6" borderId="26" xfId="2" applyFill="1" applyBorder="1" applyProtection="1"/>
    <xf numFmtId="0" fontId="4" fillId="30" borderId="11" xfId="2" applyFont="1" applyFill="1" applyBorder="1" applyAlignment="1" applyProtection="1">
      <alignment horizontal="center" vertical="center"/>
    </xf>
    <xf numFmtId="0" fontId="4" fillId="23" borderId="12" xfId="2" applyFont="1" applyFill="1" applyBorder="1" applyAlignment="1" applyProtection="1">
      <alignment horizontal="center" vertical="center"/>
    </xf>
    <xf numFmtId="0" fontId="4" fillId="23" borderId="13" xfId="2" applyFont="1" applyFill="1" applyBorder="1" applyAlignment="1" applyProtection="1">
      <alignment horizontal="center" vertical="center"/>
    </xf>
    <xf numFmtId="0" fontId="4" fillId="30" borderId="42" xfId="2" applyFont="1" applyFill="1" applyBorder="1" applyAlignment="1" applyProtection="1">
      <alignment horizontal="center"/>
    </xf>
    <xf numFmtId="164" fontId="2" fillId="6" borderId="0" xfId="2" applyNumberFormat="1" applyFill="1" applyBorder="1" applyProtection="1"/>
    <xf numFmtId="0" fontId="2" fillId="3" borderId="68" xfId="2" applyFill="1" applyBorder="1" applyAlignment="1" applyProtection="1">
      <alignment horizontal="right"/>
    </xf>
    <xf numFmtId="0" fontId="20" fillId="21" borderId="37" xfId="2" applyFont="1" applyFill="1" applyBorder="1" applyAlignment="1" applyProtection="1">
      <alignment horizontal="center"/>
    </xf>
    <xf numFmtId="165" fontId="4" fillId="30" borderId="44" xfId="2" applyNumberFormat="1" applyFont="1" applyFill="1" applyBorder="1" applyAlignment="1" applyProtection="1">
      <alignment horizontal="center"/>
    </xf>
    <xf numFmtId="165" fontId="4" fillId="23" borderId="22" xfId="2" applyNumberFormat="1" applyFont="1" applyFill="1" applyBorder="1" applyAlignment="1" applyProtection="1">
      <alignment horizontal="center"/>
    </xf>
    <xf numFmtId="165" fontId="4" fillId="23" borderId="45" xfId="2" applyNumberFormat="1" applyFont="1" applyFill="1" applyBorder="1" applyAlignment="1" applyProtection="1">
      <alignment horizontal="center"/>
    </xf>
    <xf numFmtId="0" fontId="2" fillId="23" borderId="22" xfId="2" applyFill="1" applyBorder="1" applyProtection="1"/>
    <xf numFmtId="165" fontId="4" fillId="30" borderId="46" xfId="2" applyNumberFormat="1" applyFont="1" applyFill="1" applyBorder="1" applyAlignment="1" applyProtection="1">
      <alignment horizontal="center"/>
    </xf>
    <xf numFmtId="0" fontId="2" fillId="6" borderId="21" xfId="2" applyFill="1" applyBorder="1" applyProtection="1"/>
    <xf numFmtId="0" fontId="2" fillId="0" borderId="0" xfId="2" applyBorder="1" applyProtection="1"/>
    <xf numFmtId="10" fontId="2" fillId="6" borderId="0" xfId="2" applyNumberFormat="1" applyFill="1" applyBorder="1" applyProtection="1"/>
    <xf numFmtId="0" fontId="2" fillId="3" borderId="14" xfId="2" applyFill="1" applyBorder="1" applyAlignment="1" applyProtection="1">
      <alignment horizontal="right"/>
    </xf>
    <xf numFmtId="0" fontId="20" fillId="21" borderId="15" xfId="2" applyFont="1" applyFill="1" applyBorder="1" applyAlignment="1" applyProtection="1">
      <alignment horizontal="center"/>
    </xf>
    <xf numFmtId="0" fontId="2" fillId="6" borderId="21" xfId="2" applyFill="1" applyBorder="1" applyAlignment="1" applyProtection="1">
      <alignment horizontal="right"/>
    </xf>
    <xf numFmtId="164" fontId="20" fillId="17" borderId="42" xfId="2" applyNumberFormat="1" applyFont="1" applyFill="1" applyBorder="1" applyProtection="1"/>
    <xf numFmtId="165" fontId="2" fillId="6" borderId="0" xfId="2" quotePrefix="1" applyNumberFormat="1" applyFill="1" applyBorder="1" applyProtection="1"/>
    <xf numFmtId="0" fontId="2" fillId="6" borderId="0" xfId="2" applyFill="1" applyBorder="1" applyAlignment="1" applyProtection="1">
      <alignment horizontal="right"/>
    </xf>
    <xf numFmtId="10" fontId="0" fillId="6" borderId="0" xfId="4" applyNumberFormat="1" applyFont="1" applyFill="1" applyBorder="1" applyProtection="1"/>
    <xf numFmtId="0" fontId="2" fillId="34" borderId="11" xfId="2" applyFill="1" applyBorder="1" applyProtection="1"/>
    <xf numFmtId="0" fontId="2" fillId="34" borderId="12" xfId="2" applyFill="1" applyBorder="1" applyProtection="1"/>
    <xf numFmtId="0" fontId="2" fillId="34" borderId="13" xfId="2" applyFill="1" applyBorder="1" applyProtection="1"/>
    <xf numFmtId="164" fontId="20" fillId="35" borderId="46" xfId="2" applyNumberFormat="1" applyFont="1" applyFill="1" applyBorder="1" applyProtection="1"/>
    <xf numFmtId="0" fontId="2" fillId="6" borderId="0" xfId="2" quotePrefix="1" applyFill="1" applyBorder="1" applyProtection="1"/>
    <xf numFmtId="164" fontId="34" fillId="7" borderId="27" xfId="2" applyNumberFormat="1" applyFont="1" applyFill="1" applyBorder="1" applyAlignment="1" applyProtection="1">
      <alignment horizontal="right"/>
    </xf>
    <xf numFmtId="164" fontId="24" fillId="7" borderId="27" xfId="2" applyNumberFormat="1" applyFont="1" applyFill="1" applyBorder="1" applyAlignment="1" applyProtection="1">
      <alignment horizontal="right"/>
    </xf>
    <xf numFmtId="0" fontId="2" fillId="33" borderId="0" xfId="2" applyFont="1" applyFill="1" applyBorder="1" applyAlignment="1" applyProtection="1">
      <alignment horizontal="center" vertical="center"/>
    </xf>
    <xf numFmtId="0" fontId="2" fillId="33" borderId="0" xfId="2" applyFill="1" applyBorder="1" applyAlignment="1" applyProtection="1">
      <alignment horizontal="center" vertical="center"/>
    </xf>
    <xf numFmtId="0" fontId="2" fillId="33" borderId="26" xfId="2" applyFont="1" applyFill="1" applyBorder="1" applyAlignment="1" applyProtection="1">
      <alignment horizontal="center" vertical="center"/>
    </xf>
    <xf numFmtId="0" fontId="2" fillId="34" borderId="21" xfId="2" applyFill="1" applyBorder="1" applyProtection="1"/>
    <xf numFmtId="0" fontId="2" fillId="34" borderId="26" xfId="2" applyFill="1" applyBorder="1" applyProtection="1"/>
    <xf numFmtId="164" fontId="18" fillId="35" borderId="26" xfId="2" applyNumberFormat="1" applyFont="1" applyFill="1" applyBorder="1" applyProtection="1"/>
    <xf numFmtId="164" fontId="38" fillId="7" borderId="10" xfId="2" applyNumberFormat="1" applyFont="1" applyFill="1" applyBorder="1" applyAlignment="1" applyProtection="1">
      <alignment horizontal="right"/>
    </xf>
    <xf numFmtId="164" fontId="2" fillId="3" borderId="27" xfId="2" applyNumberFormat="1" applyFill="1" applyBorder="1" applyProtection="1"/>
    <xf numFmtId="164" fontId="2" fillId="3" borderId="66" xfId="2" applyNumberFormat="1" applyFill="1" applyBorder="1" applyProtection="1"/>
    <xf numFmtId="165" fontId="2" fillId="33" borderId="0" xfId="2" applyNumberFormat="1" applyFill="1" applyBorder="1" applyProtection="1"/>
    <xf numFmtId="165" fontId="2" fillId="33" borderId="26" xfId="2" applyNumberFormat="1" applyFill="1" applyBorder="1" applyProtection="1"/>
    <xf numFmtId="164" fontId="2" fillId="3" borderId="10" xfId="2" applyNumberFormat="1" applyFill="1" applyBorder="1" applyProtection="1"/>
    <xf numFmtId="0" fontId="4" fillId="6" borderId="0" xfId="2" applyFont="1" applyFill="1" applyBorder="1" applyAlignment="1" applyProtection="1">
      <alignment horizontal="right"/>
    </xf>
    <xf numFmtId="164" fontId="2" fillId="3" borderId="18" xfId="2" applyNumberFormat="1" applyFill="1" applyBorder="1" applyProtection="1"/>
    <xf numFmtId="0" fontId="2" fillId="8" borderId="20" xfId="2" applyFill="1" applyBorder="1" applyProtection="1"/>
    <xf numFmtId="0" fontId="2" fillId="33" borderId="21" xfId="2" applyFill="1" applyBorder="1" applyProtection="1"/>
    <xf numFmtId="0" fontId="2" fillId="33" borderId="0" xfId="2" applyFill="1" applyBorder="1" applyProtection="1"/>
    <xf numFmtId="0" fontId="2" fillId="33" borderId="26" xfId="2" applyFill="1" applyBorder="1" applyProtection="1"/>
    <xf numFmtId="0" fontId="4" fillId="32" borderId="33" xfId="2" applyFont="1" applyFill="1" applyBorder="1" applyProtection="1"/>
    <xf numFmtId="0" fontId="4" fillId="29" borderId="80" xfId="2" applyFont="1" applyFill="1" applyBorder="1" applyAlignment="1" applyProtection="1">
      <alignment horizontal="center"/>
    </xf>
    <xf numFmtId="0" fontId="4" fillId="29" borderId="81" xfId="2" applyFont="1" applyFill="1" applyBorder="1" applyAlignment="1" applyProtection="1">
      <alignment horizontal="center"/>
    </xf>
    <xf numFmtId="0" fontId="2" fillId="33" borderId="0" xfId="2" applyFill="1" applyBorder="1" applyAlignment="1" applyProtection="1">
      <alignment horizontal="right" vertical="center"/>
    </xf>
    <xf numFmtId="166" fontId="2" fillId="33" borderId="27" xfId="2" applyNumberFormat="1" applyFill="1" applyBorder="1" applyAlignment="1" applyProtection="1">
      <alignment horizontal="left"/>
    </xf>
    <xf numFmtId="0" fontId="2" fillId="33" borderId="52" xfId="2" applyFill="1" applyBorder="1" applyAlignment="1" applyProtection="1">
      <alignment horizontal="right" vertical="center"/>
    </xf>
    <xf numFmtId="165" fontId="2" fillId="33" borderId="32" xfId="2" applyNumberFormat="1" applyFill="1" applyBorder="1" applyAlignment="1" applyProtection="1">
      <alignment horizontal="left"/>
    </xf>
    <xf numFmtId="167" fontId="2" fillId="33" borderId="27" xfId="2" applyNumberFormat="1" applyFill="1" applyBorder="1" applyProtection="1"/>
    <xf numFmtId="0" fontId="12" fillId="32" borderId="39" xfId="2" applyFont="1" applyFill="1" applyBorder="1" applyAlignment="1" applyProtection="1">
      <alignment horizontal="right"/>
    </xf>
    <xf numFmtId="165" fontId="4" fillId="29" borderId="2" xfId="2" applyNumberFormat="1" applyFont="1" applyFill="1" applyBorder="1" applyProtection="1"/>
    <xf numFmtId="0" fontId="2" fillId="29" borderId="82" xfId="2" applyFont="1" applyFill="1" applyBorder="1" applyAlignment="1" applyProtection="1">
      <alignment horizontal="center"/>
    </xf>
    <xf numFmtId="164" fontId="40" fillId="15" borderId="26" xfId="2" applyNumberFormat="1" applyFont="1" applyFill="1" applyBorder="1" applyProtection="1"/>
    <xf numFmtId="0" fontId="4" fillId="9" borderId="83" xfId="2" applyFont="1" applyFill="1" applyBorder="1" applyAlignment="1" applyProtection="1">
      <alignment horizontal="center"/>
    </xf>
    <xf numFmtId="0" fontId="4" fillId="9" borderId="12" xfId="2" applyFont="1" applyFill="1" applyBorder="1" applyAlignment="1" applyProtection="1">
      <alignment horizontal="center"/>
    </xf>
    <xf numFmtId="0" fontId="4" fillId="22" borderId="84" xfId="2" applyFont="1" applyFill="1" applyBorder="1" applyAlignment="1" applyProtection="1">
      <alignment horizontal="center"/>
    </xf>
    <xf numFmtId="0" fontId="2" fillId="33" borderId="23" xfId="2" applyFill="1" applyBorder="1" applyProtection="1"/>
    <xf numFmtId="0" fontId="2" fillId="33" borderId="24" xfId="2" applyFill="1" applyBorder="1" applyProtection="1"/>
    <xf numFmtId="165" fontId="2" fillId="33" borderId="25" xfId="2" applyNumberFormat="1" applyFill="1" applyBorder="1" applyProtection="1"/>
    <xf numFmtId="164" fontId="18" fillId="11" borderId="26" xfId="2" applyNumberFormat="1" applyFont="1" applyFill="1" applyBorder="1" applyProtection="1"/>
    <xf numFmtId="0" fontId="41" fillId="7" borderId="10" xfId="2" applyFont="1" applyFill="1" applyBorder="1" applyProtection="1"/>
    <xf numFmtId="0" fontId="4" fillId="9" borderId="62" xfId="2" applyFont="1" applyFill="1" applyBorder="1" applyAlignment="1" applyProtection="1">
      <alignment horizontal="center"/>
    </xf>
    <xf numFmtId="0" fontId="4" fillId="9" borderId="65" xfId="2" applyFont="1" applyFill="1" applyBorder="1" applyAlignment="1" applyProtection="1">
      <alignment horizontal="center"/>
    </xf>
    <xf numFmtId="0" fontId="4" fillId="9" borderId="63" xfId="2" applyFont="1" applyFill="1" applyBorder="1" applyAlignment="1" applyProtection="1">
      <alignment horizontal="center"/>
    </xf>
    <xf numFmtId="0" fontId="2" fillId="3" borderId="66" xfId="2" applyFill="1" applyBorder="1" applyAlignment="1" applyProtection="1">
      <alignment horizontal="center"/>
    </xf>
    <xf numFmtId="164" fontId="2" fillId="8" borderId="48" xfId="2" applyNumberFormat="1" applyFill="1" applyBorder="1" applyAlignment="1" applyProtection="1">
      <alignment horizontal="right"/>
    </xf>
    <xf numFmtId="164" fontId="20" fillId="21" borderId="67" xfId="2" applyNumberFormat="1" applyFont="1" applyFill="1" applyBorder="1" applyProtection="1"/>
    <xf numFmtId="8" fontId="2" fillId="3" borderId="68" xfId="2" applyNumberFormat="1" applyFill="1" applyBorder="1" applyProtection="1"/>
    <xf numFmtId="10" fontId="2" fillId="8" borderId="7" xfId="2" applyNumberFormat="1" applyFill="1" applyBorder="1" applyProtection="1"/>
    <xf numFmtId="8" fontId="2" fillId="8" borderId="37" xfId="2" applyNumberFormat="1" applyFill="1" applyBorder="1" applyProtection="1"/>
    <xf numFmtId="164" fontId="2" fillId="8" borderId="4" xfId="2" applyNumberFormat="1" applyFill="1" applyBorder="1" applyAlignment="1" applyProtection="1">
      <alignment horizontal="right"/>
    </xf>
    <xf numFmtId="164" fontId="20" fillId="21" borderId="15" xfId="2" applyNumberFormat="1" applyFont="1" applyFill="1" applyBorder="1" applyProtection="1"/>
    <xf numFmtId="0" fontId="4" fillId="33" borderId="11" xfId="2" applyFont="1" applyFill="1" applyBorder="1" applyAlignment="1" applyProtection="1">
      <alignment horizontal="center" vertical="center"/>
    </xf>
    <xf numFmtId="0" fontId="4" fillId="33" borderId="12" xfId="2" applyFont="1" applyFill="1" applyBorder="1" applyAlignment="1" applyProtection="1">
      <alignment horizontal="center" vertical="center"/>
    </xf>
    <xf numFmtId="0" fontId="4" fillId="33" borderId="13" xfId="2" applyFont="1" applyFill="1" applyBorder="1" applyAlignment="1" applyProtection="1">
      <alignment horizontal="center" vertical="center"/>
    </xf>
    <xf numFmtId="0" fontId="4" fillId="33" borderId="42" xfId="2" applyFont="1" applyFill="1" applyBorder="1" applyAlignment="1" applyProtection="1">
      <alignment horizontal="center"/>
    </xf>
    <xf numFmtId="0" fontId="4" fillId="32" borderId="0" xfId="2" applyFont="1" applyFill="1" applyBorder="1" applyAlignment="1" applyProtection="1">
      <alignment horizontal="right"/>
    </xf>
    <xf numFmtId="0" fontId="4" fillId="32" borderId="40" xfId="2" applyFont="1" applyFill="1" applyBorder="1" applyAlignment="1" applyProtection="1">
      <alignment horizontal="right"/>
    </xf>
    <xf numFmtId="8" fontId="2" fillId="3" borderId="14" xfId="2" applyNumberFormat="1" applyFill="1" applyBorder="1" applyProtection="1"/>
    <xf numFmtId="10" fontId="2" fillId="8" borderId="2" xfId="2" applyNumberFormat="1" applyFill="1" applyBorder="1" applyProtection="1"/>
    <xf numFmtId="8" fontId="2" fillId="8" borderId="15" xfId="2" applyNumberFormat="1" applyFill="1" applyBorder="1" applyProtection="1"/>
    <xf numFmtId="0" fontId="43" fillId="3" borderId="14" xfId="2" applyFont="1" applyFill="1" applyBorder="1" applyAlignment="1" applyProtection="1">
      <alignment horizontal="center"/>
    </xf>
    <xf numFmtId="164" fontId="20" fillId="21" borderId="55" xfId="2" applyNumberFormat="1" applyFont="1" applyFill="1" applyBorder="1" applyProtection="1"/>
    <xf numFmtId="165" fontId="4" fillId="33" borderId="44" xfId="2" applyNumberFormat="1" applyFont="1" applyFill="1" applyBorder="1" applyAlignment="1" applyProtection="1">
      <alignment horizontal="center"/>
    </xf>
    <xf numFmtId="165" fontId="4" fillId="33" borderId="22" xfId="2" applyNumberFormat="1" applyFont="1" applyFill="1" applyBorder="1" applyAlignment="1" applyProtection="1">
      <alignment horizontal="center"/>
    </xf>
    <xf numFmtId="165" fontId="4" fillId="33" borderId="45" xfId="2" applyNumberFormat="1" applyFont="1" applyFill="1" applyBorder="1" applyAlignment="1" applyProtection="1">
      <alignment horizontal="center"/>
    </xf>
    <xf numFmtId="0" fontId="2" fillId="33" borderId="22" xfId="2" applyFill="1" applyBorder="1" applyProtection="1"/>
    <xf numFmtId="165" fontId="4" fillId="33" borderId="46" xfId="2" applyNumberFormat="1" applyFont="1" applyFill="1" applyBorder="1" applyAlignment="1" applyProtection="1">
      <alignment horizontal="center"/>
    </xf>
    <xf numFmtId="0" fontId="12" fillId="32" borderId="59" xfId="2" applyFont="1" applyFill="1" applyBorder="1" applyAlignment="1" applyProtection="1">
      <alignment horizontal="right"/>
    </xf>
    <xf numFmtId="165" fontId="4" fillId="36" borderId="60" xfId="2" applyNumberFormat="1" applyFont="1" applyFill="1" applyBorder="1" applyProtection="1"/>
    <xf numFmtId="0" fontId="2" fillId="36" borderId="61" xfId="2" applyFill="1" applyBorder="1" applyAlignment="1" applyProtection="1">
      <alignment horizontal="center"/>
    </xf>
    <xf numFmtId="164" fontId="44" fillId="36" borderId="26" xfId="2" applyNumberFormat="1" applyFont="1" applyFill="1" applyBorder="1" applyProtection="1"/>
    <xf numFmtId="164" fontId="34" fillId="7" borderId="10" xfId="2" applyNumberFormat="1" applyFont="1" applyFill="1" applyBorder="1" applyAlignment="1" applyProtection="1">
      <alignment horizontal="right"/>
    </xf>
    <xf numFmtId="164" fontId="40" fillId="37" borderId="16" xfId="2" applyNumberFormat="1" applyFont="1" applyFill="1" applyBorder="1" applyProtection="1"/>
    <xf numFmtId="0" fontId="2" fillId="34" borderId="44" xfId="2" applyFill="1" applyBorder="1" applyProtection="1"/>
    <xf numFmtId="0" fontId="2" fillId="34" borderId="22" xfId="2" applyFill="1" applyBorder="1" applyProtection="1"/>
    <xf numFmtId="0" fontId="2" fillId="34" borderId="45" xfId="2" applyFill="1" applyBorder="1" applyProtection="1"/>
    <xf numFmtId="164" fontId="44" fillId="21" borderId="26" xfId="2" applyNumberFormat="1" applyFont="1" applyFill="1" applyBorder="1" applyProtection="1"/>
    <xf numFmtId="164" fontId="2" fillId="8" borderId="85" xfId="2" applyNumberFormat="1" applyFill="1" applyBorder="1" applyAlignment="1" applyProtection="1">
      <alignment horizontal="right"/>
    </xf>
    <xf numFmtId="164" fontId="40" fillId="37" borderId="53" xfId="2" applyNumberFormat="1" applyFont="1" applyFill="1" applyBorder="1" applyProtection="1"/>
    <xf numFmtId="8" fontId="2" fillId="3" borderId="18" xfId="2" applyNumberFormat="1" applyFill="1" applyBorder="1" applyProtection="1"/>
    <xf numFmtId="10" fontId="2" fillId="8" borderId="19" xfId="2" applyNumberFormat="1" applyFill="1" applyBorder="1" applyProtection="1"/>
    <xf numFmtId="8" fontId="2" fillId="8" borderId="20" xfId="2" applyNumberFormat="1" applyFill="1" applyBorder="1" applyProtection="1"/>
    <xf numFmtId="164" fontId="20" fillId="15" borderId="45" xfId="2" applyNumberFormat="1" applyFont="1" applyFill="1" applyBorder="1" applyAlignment="1" applyProtection="1">
      <alignment horizontal="right"/>
    </xf>
    <xf numFmtId="0" fontId="4" fillId="22" borderId="10" xfId="2" applyFont="1" applyFill="1" applyBorder="1" applyAlignment="1" applyProtection="1">
      <alignment horizontal="right"/>
    </xf>
    <xf numFmtId="164" fontId="20" fillId="21" borderId="10" xfId="2" applyNumberFormat="1" applyFont="1" applyFill="1" applyBorder="1" applyProtection="1"/>
    <xf numFmtId="0" fontId="4" fillId="9" borderId="17" xfId="2" applyFont="1" applyFill="1" applyBorder="1" applyAlignment="1" applyProtection="1">
      <alignment horizontal="center"/>
    </xf>
    <xf numFmtId="0" fontId="4" fillId="9" borderId="86" xfId="2" applyFont="1" applyFill="1" applyBorder="1" applyAlignment="1" applyProtection="1">
      <alignment horizontal="center"/>
    </xf>
    <xf numFmtId="0" fontId="4" fillId="9" borderId="31" xfId="2" applyFont="1" applyFill="1" applyBorder="1" applyAlignment="1" applyProtection="1">
      <alignment horizontal="center"/>
    </xf>
    <xf numFmtId="166" fontId="2" fillId="33" borderId="0" xfId="2" applyNumberFormat="1" applyFill="1" applyBorder="1" applyAlignment="1" applyProtection="1">
      <alignment horizontal="left"/>
    </xf>
    <xf numFmtId="165" fontId="2" fillId="33" borderId="0" xfId="2" applyNumberFormat="1" applyFill="1" applyBorder="1" applyAlignment="1" applyProtection="1">
      <alignment horizontal="left"/>
    </xf>
    <xf numFmtId="164" fontId="40" fillId="16" borderId="45" xfId="2" applyNumberFormat="1" applyFont="1" applyFill="1" applyBorder="1" applyAlignment="1" applyProtection="1"/>
    <xf numFmtId="0" fontId="2" fillId="3" borderId="68" xfId="2" applyFill="1" applyBorder="1" applyAlignment="1" applyProtection="1">
      <alignment horizontal="center"/>
    </xf>
    <xf numFmtId="0" fontId="2" fillId="6" borderId="0" xfId="2" applyFill="1" applyBorder="1" applyAlignment="1" applyProtection="1"/>
    <xf numFmtId="0" fontId="4" fillId="13" borderId="11" xfId="2" applyFont="1" applyFill="1" applyBorder="1" applyAlignment="1" applyProtection="1">
      <alignment horizontal="right"/>
    </xf>
    <xf numFmtId="164" fontId="40" fillId="17" borderId="13" xfId="2" applyNumberFormat="1" applyFont="1" applyFill="1" applyBorder="1" applyProtection="1"/>
    <xf numFmtId="164" fontId="20" fillId="15" borderId="46" xfId="2" applyNumberFormat="1" applyFont="1" applyFill="1" applyBorder="1" applyAlignment="1" applyProtection="1">
      <alignment horizontal="right"/>
    </xf>
    <xf numFmtId="0" fontId="2" fillId="3" borderId="18" xfId="2" applyFill="1" applyBorder="1" applyProtection="1"/>
    <xf numFmtId="0" fontId="2" fillId="13" borderId="21" xfId="2" applyFill="1" applyBorder="1" applyAlignment="1" applyProtection="1">
      <alignment horizontal="right"/>
    </xf>
    <xf numFmtId="164" fontId="44" fillId="20" borderId="26" xfId="2" applyNumberFormat="1" applyFont="1" applyFill="1" applyBorder="1" applyAlignment="1" applyProtection="1"/>
    <xf numFmtId="164" fontId="0" fillId="3" borderId="27" xfId="4" applyNumberFormat="1" applyFont="1" applyFill="1" applyBorder="1" applyAlignment="1" applyProtection="1">
      <alignment horizontal="right"/>
    </xf>
    <xf numFmtId="0" fontId="4" fillId="22" borderId="29" xfId="2" applyFont="1" applyFill="1" applyBorder="1" applyAlignment="1" applyProtection="1">
      <alignment horizontal="center"/>
    </xf>
    <xf numFmtId="0" fontId="4" fillId="22" borderId="30" xfId="2" applyFont="1" applyFill="1" applyBorder="1" applyAlignment="1" applyProtection="1">
      <alignment horizontal="center"/>
    </xf>
    <xf numFmtId="164" fontId="18" fillId="16" borderId="26" xfId="2" applyNumberFormat="1" applyFont="1" applyFill="1" applyBorder="1" applyAlignment="1" applyProtection="1"/>
    <xf numFmtId="10" fontId="0" fillId="3" borderId="27" xfId="4" applyNumberFormat="1" applyFont="1" applyFill="1" applyBorder="1" applyAlignment="1" applyProtection="1">
      <alignment horizontal="right"/>
    </xf>
    <xf numFmtId="164" fontId="20" fillId="21" borderId="7" xfId="2" applyNumberFormat="1" applyFont="1" applyFill="1" applyBorder="1" applyProtection="1"/>
    <xf numFmtId="164" fontId="20" fillId="21" borderId="37" xfId="2" applyNumberFormat="1" applyFont="1" applyFill="1" applyBorder="1" applyProtection="1"/>
    <xf numFmtId="0" fontId="2" fillId="13" borderId="44" xfId="2" applyFill="1" applyBorder="1" applyAlignment="1" applyProtection="1">
      <alignment horizontal="right"/>
    </xf>
    <xf numFmtId="164" fontId="40" fillId="4" borderId="45" xfId="2" applyNumberFormat="1" applyFont="1" applyFill="1" applyBorder="1" applyProtection="1"/>
    <xf numFmtId="164" fontId="46" fillId="9" borderId="0" xfId="2" applyNumberFormat="1" applyFont="1" applyFill="1" applyBorder="1" applyProtection="1"/>
    <xf numFmtId="164" fontId="20" fillId="21" borderId="2" xfId="2" applyNumberFormat="1" applyFont="1" applyFill="1" applyBorder="1" applyProtection="1"/>
    <xf numFmtId="0" fontId="2" fillId="33" borderId="0" xfId="2" applyNumberFormat="1" applyFill="1" applyBorder="1" applyAlignment="1" applyProtection="1">
      <alignment horizontal="center"/>
    </xf>
    <xf numFmtId="0" fontId="2" fillId="0" borderId="21" xfId="2" applyBorder="1" applyProtection="1"/>
    <xf numFmtId="0" fontId="2" fillId="13" borderId="11" xfId="2" applyFill="1" applyBorder="1" applyAlignment="1" applyProtection="1">
      <alignment horizontal="right"/>
    </xf>
    <xf numFmtId="10" fontId="44" fillId="3" borderId="13" xfId="4" applyNumberFormat="1" applyFont="1" applyFill="1" applyBorder="1" applyProtection="1"/>
    <xf numFmtId="164" fontId="2" fillId="8" borderId="87" xfId="2" applyNumberFormat="1" applyFill="1" applyBorder="1" applyProtection="1"/>
    <xf numFmtId="10" fontId="44" fillId="3" borderId="45" xfId="4" applyNumberFormat="1" applyFont="1" applyFill="1" applyBorder="1" applyProtection="1"/>
    <xf numFmtId="0" fontId="2" fillId="3" borderId="27" xfId="2" applyNumberFormat="1" applyFill="1" applyBorder="1" applyAlignment="1" applyProtection="1">
      <alignment horizontal="right"/>
    </xf>
    <xf numFmtId="0" fontId="2" fillId="3" borderId="31" xfId="2" applyFill="1" applyBorder="1" applyAlignment="1" applyProtection="1">
      <alignment horizontal="center"/>
    </xf>
    <xf numFmtId="164" fontId="2" fillId="8" borderId="29" xfId="2" applyNumberFormat="1" applyFill="1" applyBorder="1" applyProtection="1"/>
    <xf numFmtId="164" fontId="2" fillId="8" borderId="30" xfId="2" applyNumberFormat="1" applyFill="1" applyBorder="1" applyProtection="1"/>
    <xf numFmtId="164" fontId="20" fillId="21" borderId="19" xfId="2" applyNumberFormat="1" applyFont="1" applyFill="1" applyBorder="1" applyProtection="1"/>
    <xf numFmtId="164" fontId="20" fillId="21" borderId="20" xfId="2" applyNumberFormat="1" applyFont="1" applyFill="1" applyBorder="1" applyProtection="1"/>
    <xf numFmtId="0" fontId="4" fillId="22" borderId="0" xfId="2" applyFont="1" applyFill="1" applyBorder="1" applyAlignment="1" applyProtection="1">
      <alignment horizontal="right"/>
    </xf>
    <xf numFmtId="10" fontId="40" fillId="4" borderId="27" xfId="4" applyNumberFormat="1" applyFont="1" applyFill="1" applyBorder="1" applyProtection="1"/>
    <xf numFmtId="10" fontId="2" fillId="6" borderId="21" xfId="2" applyNumberFormat="1" applyFill="1" applyBorder="1" applyProtection="1"/>
    <xf numFmtId="164" fontId="47" fillId="6" borderId="0" xfId="2" applyNumberFormat="1" applyFont="1" applyFill="1" applyBorder="1" applyProtection="1"/>
    <xf numFmtId="164" fontId="38" fillId="7" borderId="27" xfId="2" applyNumberFormat="1" applyFont="1" applyFill="1" applyBorder="1" applyAlignment="1" applyProtection="1">
      <alignment horizontal="right"/>
    </xf>
    <xf numFmtId="0" fontId="2" fillId="7" borderId="8" xfId="2" applyFill="1" applyBorder="1" applyProtection="1"/>
    <xf numFmtId="0" fontId="2" fillId="13" borderId="0" xfId="2" applyFill="1" applyBorder="1" applyAlignment="1" applyProtection="1">
      <alignment horizontal="right"/>
    </xf>
    <xf numFmtId="10" fontId="48" fillId="9" borderId="27" xfId="4" applyNumberFormat="1" applyFont="1" applyFill="1" applyBorder="1" applyProtection="1"/>
    <xf numFmtId="10" fontId="0" fillId="3" borderId="27" xfId="4" applyNumberFormat="1" applyFont="1" applyFill="1" applyBorder="1" applyProtection="1"/>
    <xf numFmtId="0" fontId="4" fillId="9" borderId="29" xfId="2" applyFont="1" applyFill="1" applyBorder="1" applyAlignment="1" applyProtection="1">
      <alignment horizontal="center"/>
    </xf>
    <xf numFmtId="0" fontId="4" fillId="9" borderId="30" xfId="2" applyFont="1" applyFill="1" applyBorder="1" applyAlignment="1" applyProtection="1">
      <alignment horizontal="center"/>
    </xf>
    <xf numFmtId="165" fontId="4" fillId="33" borderId="44" xfId="2" applyNumberFormat="1" applyFont="1" applyFill="1" applyBorder="1" applyProtection="1"/>
    <xf numFmtId="165" fontId="4" fillId="33" borderId="45" xfId="2" applyNumberFormat="1" applyFont="1" applyFill="1" applyBorder="1" applyProtection="1"/>
    <xf numFmtId="10" fontId="2" fillId="8" borderId="37" xfId="1" applyNumberFormat="1" applyFont="1" applyFill="1" applyBorder="1" applyProtection="1"/>
    <xf numFmtId="10" fontId="2" fillId="8" borderId="20" xfId="1" applyNumberFormat="1" applyFont="1" applyFill="1" applyBorder="1" applyProtection="1"/>
    <xf numFmtId="0" fontId="4" fillId="22" borderId="8" xfId="2" applyFont="1" applyFill="1" applyBorder="1" applyAlignment="1" applyProtection="1">
      <alignment horizontal="right"/>
    </xf>
    <xf numFmtId="164" fontId="25" fillId="21" borderId="10" xfId="2" applyNumberFormat="1" applyFont="1" applyFill="1" applyBorder="1" applyAlignment="1" applyProtection="1">
      <alignment horizontal="right"/>
    </xf>
    <xf numFmtId="0" fontId="2" fillId="6" borderId="44" xfId="2" applyFill="1" applyBorder="1" applyProtection="1"/>
    <xf numFmtId="0" fontId="2" fillId="6" borderId="22" xfId="2" applyFill="1" applyBorder="1" applyProtection="1"/>
    <xf numFmtId="0" fontId="2" fillId="6" borderId="45" xfId="2" applyFill="1" applyBorder="1" applyProtection="1"/>
    <xf numFmtId="0" fontId="51" fillId="0" borderId="0" xfId="0" applyFont="1" applyAlignment="1">
      <alignment horizontal="center"/>
    </xf>
    <xf numFmtId="164" fontId="51" fillId="0" borderId="0" xfId="0" applyNumberFormat="1" applyFont="1" applyAlignment="1">
      <alignment horizontal="center"/>
    </xf>
    <xf numFmtId="0" fontId="3" fillId="10" borderId="8" xfId="2" applyFont="1" applyFill="1" applyBorder="1" applyAlignment="1" applyProtection="1">
      <alignment horizontal="center"/>
    </xf>
    <xf numFmtId="0" fontId="3" fillId="10" borderId="9" xfId="2" applyFont="1" applyFill="1" applyBorder="1" applyAlignment="1" applyProtection="1">
      <alignment horizontal="center"/>
    </xf>
    <xf numFmtId="0" fontId="3" fillId="10" borderId="10" xfId="2" applyFont="1" applyFill="1" applyBorder="1" applyAlignment="1" applyProtection="1">
      <alignment horizontal="center"/>
    </xf>
    <xf numFmtId="0" fontId="4" fillId="11" borderId="21" xfId="2" applyFont="1" applyFill="1" applyBorder="1" applyAlignment="1" applyProtection="1">
      <alignment horizontal="center" wrapText="1"/>
    </xf>
    <xf numFmtId="0" fontId="4" fillId="11" borderId="0" xfId="2" applyFont="1" applyFill="1" applyAlignment="1" applyProtection="1">
      <alignment horizontal="center" wrapText="1"/>
    </xf>
    <xf numFmtId="0" fontId="4" fillId="12" borderId="0" xfId="2" applyFont="1" applyFill="1" applyAlignment="1" applyProtection="1">
      <alignment horizontal="center" vertical="center"/>
    </xf>
    <xf numFmtId="0" fontId="5" fillId="0" borderId="22" xfId="3" applyBorder="1" applyAlignment="1" applyProtection="1">
      <alignment horizontal="center"/>
    </xf>
    <xf numFmtId="0" fontId="7" fillId="6" borderId="23" xfId="2" applyFont="1" applyFill="1" applyBorder="1" applyAlignment="1" applyProtection="1">
      <alignment horizontal="left"/>
      <protection locked="0"/>
    </xf>
    <xf numFmtId="0" fontId="7" fillId="6" borderId="24" xfId="2" applyFont="1" applyFill="1" applyBorder="1" applyAlignment="1" applyProtection="1">
      <alignment horizontal="left"/>
      <protection locked="0"/>
    </xf>
    <xf numFmtId="0" fontId="7" fillId="6" borderId="25" xfId="2" applyFont="1" applyFill="1" applyBorder="1" applyAlignment="1" applyProtection="1">
      <alignment horizontal="left"/>
      <protection locked="0"/>
    </xf>
    <xf numFmtId="0" fontId="4" fillId="7" borderId="9" xfId="2" applyFont="1" applyFill="1" applyBorder="1" applyAlignment="1" applyProtection="1">
      <alignment horizontal="center"/>
    </xf>
    <xf numFmtId="0" fontId="4" fillId="7" borderId="10" xfId="2" applyFont="1" applyFill="1" applyBorder="1" applyAlignment="1" applyProtection="1">
      <alignment horizontal="center"/>
    </xf>
    <xf numFmtId="164" fontId="2" fillId="21" borderId="11" xfId="2" applyNumberFormat="1" applyFill="1" applyBorder="1" applyAlignment="1" applyProtection="1">
      <alignment horizontal="center" wrapText="1"/>
    </xf>
    <xf numFmtId="164" fontId="2" fillId="21" borderId="13" xfId="2" applyNumberFormat="1" applyFill="1" applyBorder="1" applyAlignment="1" applyProtection="1">
      <alignment horizontal="center" wrapText="1"/>
    </xf>
    <xf numFmtId="164" fontId="2" fillId="21" borderId="44" xfId="2" applyNumberFormat="1" applyFill="1" applyBorder="1" applyAlignment="1" applyProtection="1">
      <alignment horizontal="center" wrapText="1"/>
    </xf>
    <xf numFmtId="164" fontId="2" fillId="21" borderId="45" xfId="2" applyNumberFormat="1" applyFill="1" applyBorder="1" applyAlignment="1" applyProtection="1">
      <alignment horizontal="center" wrapText="1"/>
    </xf>
    <xf numFmtId="0" fontId="4" fillId="7" borderId="31" xfId="2" applyFont="1" applyFill="1" applyBorder="1" applyAlignment="1" applyProtection="1">
      <alignment horizontal="center"/>
    </xf>
    <xf numFmtId="0" fontId="4" fillId="7" borderId="30" xfId="2" applyFont="1" applyFill="1" applyBorder="1" applyAlignment="1" applyProtection="1">
      <alignment horizontal="center"/>
    </xf>
    <xf numFmtId="164" fontId="4" fillId="7" borderId="11" xfId="2" applyNumberFormat="1" applyFont="1" applyFill="1" applyBorder="1" applyAlignment="1" applyProtection="1">
      <alignment horizontal="center"/>
    </xf>
    <xf numFmtId="164" fontId="4" fillId="7" borderId="12" xfId="2" applyNumberFormat="1" applyFont="1" applyFill="1" applyBorder="1" applyAlignment="1" applyProtection="1">
      <alignment horizontal="center"/>
    </xf>
    <xf numFmtId="164" fontId="4" fillId="7" borderId="13" xfId="2" applyNumberFormat="1" applyFont="1" applyFill="1" applyBorder="1" applyAlignment="1" applyProtection="1">
      <alignment horizontal="center"/>
    </xf>
    <xf numFmtId="164" fontId="4" fillId="7" borderId="47" xfId="2" applyNumberFormat="1" applyFont="1" applyFill="1" applyBorder="1" applyAlignment="1" applyProtection="1">
      <alignment horizontal="center"/>
    </xf>
    <xf numFmtId="164" fontId="4" fillId="7" borderId="51" xfId="2" applyNumberFormat="1" applyFont="1" applyFill="1" applyBorder="1" applyAlignment="1" applyProtection="1">
      <alignment horizontal="center"/>
    </xf>
    <xf numFmtId="0" fontId="7" fillId="6" borderId="6" xfId="2" applyFont="1" applyFill="1" applyBorder="1" applyAlignment="1" applyProtection="1">
      <alignment horizontal="left"/>
      <protection locked="0"/>
    </xf>
    <xf numFmtId="0" fontId="7" fillId="6" borderId="32" xfId="2" applyFont="1" applyFill="1" applyBorder="1" applyAlignment="1" applyProtection="1">
      <alignment horizontal="left"/>
      <protection locked="0"/>
    </xf>
    <xf numFmtId="0" fontId="4" fillId="4" borderId="33" xfId="2" applyFont="1" applyFill="1" applyBorder="1" applyAlignment="1" applyProtection="1">
      <alignment horizontal="center" wrapText="1"/>
    </xf>
    <xf numFmtId="0" fontId="4" fillId="4" borderId="34" xfId="2" applyFont="1" applyFill="1" applyBorder="1" applyAlignment="1" applyProtection="1">
      <alignment horizontal="center" wrapText="1"/>
    </xf>
    <xf numFmtId="0" fontId="4" fillId="4" borderId="35" xfId="2" applyFont="1" applyFill="1" applyBorder="1" applyAlignment="1" applyProtection="1">
      <alignment horizontal="center" wrapText="1"/>
    </xf>
    <xf numFmtId="0" fontId="4" fillId="4" borderId="39" xfId="2" applyFont="1" applyFill="1" applyBorder="1" applyAlignment="1" applyProtection="1">
      <alignment horizontal="center" wrapText="1"/>
    </xf>
    <xf numFmtId="0" fontId="4" fillId="4" borderId="0" xfId="2" applyFont="1" applyFill="1" applyBorder="1" applyAlignment="1" applyProtection="1">
      <alignment horizontal="center" wrapText="1"/>
    </xf>
    <xf numFmtId="0" fontId="4" fillId="4" borderId="40" xfId="2" applyFont="1" applyFill="1" applyBorder="1" applyAlignment="1" applyProtection="1">
      <alignment horizontal="center" wrapText="1"/>
    </xf>
    <xf numFmtId="0" fontId="13" fillId="15" borderId="8" xfId="2" applyFont="1" applyFill="1" applyBorder="1" applyAlignment="1" applyProtection="1">
      <alignment horizontal="right"/>
    </xf>
    <xf numFmtId="0" fontId="13" fillId="15" borderId="28" xfId="2" applyFont="1" applyFill="1" applyBorder="1" applyAlignment="1" applyProtection="1">
      <alignment horizontal="right"/>
    </xf>
    <xf numFmtId="0" fontId="13" fillId="15" borderId="38" xfId="2" applyFont="1" applyFill="1" applyBorder="1" applyAlignment="1" applyProtection="1">
      <alignment horizontal="right"/>
    </xf>
    <xf numFmtId="0" fontId="14" fillId="17" borderId="39" xfId="2" applyFont="1" applyFill="1" applyBorder="1" applyAlignment="1" applyProtection="1">
      <alignment horizontal="right" vertical="center"/>
    </xf>
    <xf numFmtId="0" fontId="15" fillId="0" borderId="42" xfId="2" applyFont="1" applyBorder="1" applyAlignment="1" applyProtection="1">
      <alignment horizontal="center"/>
      <protection locked="0"/>
    </xf>
    <xf numFmtId="0" fontId="15" fillId="0" borderId="46" xfId="2" applyFont="1" applyBorder="1" applyAlignment="1" applyProtection="1">
      <alignment horizontal="center"/>
      <protection locked="0"/>
    </xf>
    <xf numFmtId="0" fontId="12" fillId="15" borderId="43" xfId="2" applyFont="1" applyFill="1" applyBorder="1" applyAlignment="1" applyProtection="1">
      <alignment horizontal="center" wrapText="1"/>
    </xf>
    <xf numFmtId="0" fontId="16" fillId="3" borderId="47" xfId="2" applyFont="1" applyFill="1" applyBorder="1" applyAlignment="1" applyProtection="1">
      <alignment horizontal="center"/>
    </xf>
    <xf numFmtId="0" fontId="16" fillId="3" borderId="48" xfId="2" applyFont="1" applyFill="1" applyBorder="1" applyAlignment="1" applyProtection="1">
      <alignment horizontal="center"/>
    </xf>
    <xf numFmtId="0" fontId="16" fillId="3" borderId="49" xfId="2" applyFont="1" applyFill="1" applyBorder="1" applyAlignment="1" applyProtection="1">
      <alignment horizontal="center"/>
    </xf>
    <xf numFmtId="0" fontId="5" fillId="3" borderId="50" xfId="3" applyFill="1" applyBorder="1" applyAlignment="1" applyProtection="1">
      <alignment horizontal="center"/>
    </xf>
    <xf numFmtId="0" fontId="5" fillId="3" borderId="51" xfId="3" applyFill="1" applyBorder="1" applyAlignment="1" applyProtection="1">
      <alignment horizontal="center"/>
    </xf>
    <xf numFmtId="0" fontId="6" fillId="16" borderId="6" xfId="2" applyFont="1" applyFill="1" applyBorder="1" applyAlignment="1" applyProtection="1">
      <alignment horizontal="right"/>
    </xf>
    <xf numFmtId="0" fontId="6" fillId="16" borderId="52" xfId="2" applyFont="1" applyFill="1" applyBorder="1" applyAlignment="1" applyProtection="1">
      <alignment horizontal="right"/>
    </xf>
    <xf numFmtId="0" fontId="6" fillId="16" borderId="32" xfId="2" applyFont="1" applyFill="1" applyBorder="1" applyAlignment="1" applyProtection="1">
      <alignment horizontal="right"/>
    </xf>
    <xf numFmtId="0" fontId="12" fillId="3" borderId="56" xfId="2" applyFont="1" applyFill="1" applyBorder="1" applyAlignment="1" applyProtection="1">
      <alignment horizontal="right"/>
    </xf>
    <xf numFmtId="0" fontId="12" fillId="3" borderId="25" xfId="2" applyFont="1" applyFill="1" applyBorder="1" applyAlignment="1" applyProtection="1">
      <alignment horizontal="right"/>
    </xf>
    <xf numFmtId="0" fontId="18" fillId="18" borderId="60" xfId="2" applyFont="1" applyFill="1" applyBorder="1" applyAlignment="1" applyProtection="1">
      <alignment horizontal="left"/>
    </xf>
    <xf numFmtId="0" fontId="18" fillId="18" borderId="61" xfId="2" applyFont="1" applyFill="1" applyBorder="1" applyAlignment="1" applyProtection="1">
      <alignment horizontal="left"/>
    </xf>
    <xf numFmtId="0" fontId="43" fillId="22" borderId="11" xfId="2" applyFont="1" applyFill="1" applyBorder="1" applyAlignment="1" applyProtection="1">
      <alignment horizontal="left" vertical="top" wrapText="1"/>
    </xf>
    <xf numFmtId="0" fontId="43" fillId="22" borderId="12" xfId="2" applyFont="1" applyFill="1" applyBorder="1" applyAlignment="1" applyProtection="1">
      <alignment horizontal="left" vertical="top" wrapText="1"/>
    </xf>
    <xf numFmtId="0" fontId="43" fillId="22" borderId="21" xfId="2" applyFont="1" applyFill="1" applyBorder="1" applyAlignment="1" applyProtection="1">
      <alignment horizontal="left" vertical="top" wrapText="1"/>
    </xf>
    <xf numFmtId="0" fontId="43" fillId="22" borderId="0" xfId="2" applyFont="1" applyFill="1" applyBorder="1" applyAlignment="1" applyProtection="1">
      <alignment horizontal="left" vertical="top" wrapText="1"/>
    </xf>
    <xf numFmtId="0" fontId="24" fillId="22" borderId="11" xfId="2" applyFont="1" applyFill="1" applyBorder="1" applyAlignment="1" applyProtection="1">
      <alignment horizontal="center" vertical="center" wrapText="1"/>
    </xf>
    <xf numFmtId="0" fontId="24" fillId="22" borderId="13" xfId="2" applyFont="1" applyFill="1" applyBorder="1" applyAlignment="1" applyProtection="1">
      <alignment horizontal="center" vertical="center" wrapText="1"/>
    </xf>
    <xf numFmtId="0" fontId="24" fillId="22" borderId="21" xfId="2" applyFont="1" applyFill="1" applyBorder="1" applyAlignment="1" applyProtection="1">
      <alignment horizontal="center" vertical="center" wrapText="1"/>
    </xf>
    <xf numFmtId="0" fontId="24" fillId="22" borderId="26" xfId="2" applyFont="1" applyFill="1" applyBorder="1" applyAlignment="1" applyProtection="1">
      <alignment horizontal="center" vertical="center" wrapText="1"/>
    </xf>
    <xf numFmtId="0" fontId="24" fillId="22" borderId="44" xfId="2" applyFont="1" applyFill="1" applyBorder="1" applyAlignment="1" applyProtection="1">
      <alignment horizontal="center" vertical="center" wrapText="1"/>
    </xf>
    <xf numFmtId="0" fontId="24" fillId="22" borderId="45" xfId="2" applyFont="1" applyFill="1" applyBorder="1" applyAlignment="1" applyProtection="1">
      <alignment horizontal="center" vertical="center" wrapText="1"/>
    </xf>
    <xf numFmtId="0" fontId="4" fillId="9" borderId="31" xfId="2" applyFont="1" applyFill="1" applyBorder="1" applyAlignment="1" applyProtection="1">
      <alignment horizontal="center"/>
    </xf>
    <xf numFmtId="0" fontId="4" fillId="9" borderId="29" xfId="2" applyFont="1" applyFill="1" applyBorder="1" applyAlignment="1" applyProtection="1">
      <alignment horizontal="center"/>
    </xf>
    <xf numFmtId="0" fontId="4" fillId="9" borderId="30" xfId="2" applyFont="1" applyFill="1" applyBorder="1" applyAlignment="1" applyProtection="1">
      <alignment horizontal="center"/>
    </xf>
    <xf numFmtId="0" fontId="6" fillId="16" borderId="44" xfId="2" applyFont="1" applyFill="1" applyBorder="1" applyAlignment="1" applyProtection="1">
      <alignment horizontal="right"/>
    </xf>
    <xf numFmtId="0" fontId="6" fillId="16" borderId="22" xfId="2" applyFont="1" applyFill="1" applyBorder="1" applyAlignment="1" applyProtection="1">
      <alignment horizontal="right"/>
    </xf>
    <xf numFmtId="0" fontId="2" fillId="3" borderId="68" xfId="2" applyFill="1" applyBorder="1" applyAlignment="1" applyProtection="1">
      <alignment horizontal="right"/>
    </xf>
    <xf numFmtId="0" fontId="2" fillId="3" borderId="7" xfId="2" applyFill="1" applyBorder="1" applyAlignment="1" applyProtection="1">
      <alignment horizontal="right"/>
    </xf>
    <xf numFmtId="0" fontId="2" fillId="3" borderId="37" xfId="2" applyFill="1" applyBorder="1" applyAlignment="1" applyProtection="1">
      <alignment horizontal="right"/>
    </xf>
    <xf numFmtId="0" fontId="2" fillId="3" borderId="14" xfId="2" applyFill="1" applyBorder="1" applyAlignment="1" applyProtection="1">
      <alignment horizontal="right"/>
    </xf>
    <xf numFmtId="0" fontId="2" fillId="3" borderId="2" xfId="2" applyFill="1" applyBorder="1" applyAlignment="1" applyProtection="1">
      <alignment horizontal="right"/>
    </xf>
    <xf numFmtId="0" fontId="2" fillId="3" borderId="15" xfId="2" applyFill="1" applyBorder="1" applyAlignment="1" applyProtection="1">
      <alignment horizontal="right"/>
    </xf>
    <xf numFmtId="0" fontId="16" fillId="23" borderId="70" xfId="2" applyFont="1" applyFill="1" applyBorder="1" applyAlignment="1" applyProtection="1">
      <alignment horizontal="center" vertical="center"/>
    </xf>
    <xf numFmtId="0" fontId="16" fillId="23" borderId="71" xfId="2" applyFont="1" applyFill="1" applyBorder="1" applyAlignment="1" applyProtection="1">
      <alignment horizontal="center" vertical="center"/>
    </xf>
    <xf numFmtId="0" fontId="16" fillId="23" borderId="72" xfId="2" applyFont="1" applyFill="1" applyBorder="1" applyAlignment="1" applyProtection="1">
      <alignment horizontal="center" vertical="center"/>
    </xf>
    <xf numFmtId="0" fontId="2" fillId="23" borderId="73" xfId="2" applyFont="1" applyFill="1" applyBorder="1" applyAlignment="1" applyProtection="1">
      <alignment horizontal="center" vertical="center"/>
    </xf>
    <xf numFmtId="0" fontId="2" fillId="3" borderId="18" xfId="2" applyFill="1" applyBorder="1" applyAlignment="1" applyProtection="1">
      <alignment horizontal="right"/>
    </xf>
    <xf numFmtId="0" fontId="2" fillId="3" borderId="19" xfId="2" applyFill="1" applyBorder="1" applyAlignment="1" applyProtection="1">
      <alignment horizontal="right"/>
    </xf>
    <xf numFmtId="0" fontId="2" fillId="3" borderId="20" xfId="2" applyFill="1" applyBorder="1" applyAlignment="1" applyProtection="1">
      <alignment horizontal="right"/>
    </xf>
    <xf numFmtId="0" fontId="5" fillId="22" borderId="44" xfId="3" applyFill="1" applyBorder="1" applyAlignment="1" applyProtection="1">
      <alignment horizontal="center"/>
    </xf>
    <xf numFmtId="0" fontId="5" fillId="22" borderId="22" xfId="3" applyFill="1" applyBorder="1" applyAlignment="1" applyProtection="1">
      <alignment horizontal="center"/>
    </xf>
    <xf numFmtId="0" fontId="5" fillId="22" borderId="45" xfId="3" applyFill="1" applyBorder="1" applyAlignment="1" applyProtection="1">
      <alignment horizontal="center"/>
    </xf>
    <xf numFmtId="0" fontId="32" fillId="26" borderId="8" xfId="2" applyFont="1" applyFill="1" applyBorder="1" applyAlignment="1" applyProtection="1">
      <alignment horizontal="center" vertical="center"/>
    </xf>
    <xf numFmtId="0" fontId="32" fillId="26" borderId="9" xfId="2" applyFont="1" applyFill="1" applyBorder="1" applyAlignment="1" applyProtection="1">
      <alignment horizontal="center" vertical="center"/>
    </xf>
    <xf numFmtId="0" fontId="32" fillId="26" borderId="10" xfId="2" applyFont="1" applyFill="1" applyBorder="1" applyAlignment="1" applyProtection="1">
      <alignment horizontal="center" vertical="center"/>
    </xf>
    <xf numFmtId="167" fontId="2" fillId="28" borderId="0" xfId="2" applyNumberFormat="1" applyFill="1" applyBorder="1" applyAlignment="1" applyProtection="1">
      <alignment horizontal="left"/>
    </xf>
    <xf numFmtId="167" fontId="2" fillId="28" borderId="75" xfId="2" applyNumberFormat="1" applyFill="1" applyBorder="1" applyAlignment="1" applyProtection="1">
      <alignment horizontal="left"/>
    </xf>
    <xf numFmtId="0" fontId="15" fillId="0" borderId="11" xfId="2" applyFont="1" applyBorder="1" applyAlignment="1" applyProtection="1">
      <alignment horizontal="center"/>
    </xf>
    <xf numFmtId="0" fontId="15" fillId="0" borderId="13" xfId="2" applyFont="1" applyBorder="1" applyAlignment="1" applyProtection="1">
      <alignment horizontal="center"/>
    </xf>
    <xf numFmtId="0" fontId="15" fillId="0" borderId="44" xfId="2" applyFont="1" applyBorder="1" applyAlignment="1" applyProtection="1">
      <alignment horizontal="center"/>
    </xf>
    <xf numFmtId="0" fontId="15" fillId="0" borderId="45" xfId="2" applyFont="1" applyBorder="1" applyAlignment="1" applyProtection="1">
      <alignment horizontal="center"/>
    </xf>
    <xf numFmtId="0" fontId="5" fillId="29" borderId="12" xfId="3" applyFill="1" applyBorder="1" applyAlignment="1" applyProtection="1">
      <alignment horizontal="left"/>
    </xf>
    <xf numFmtId="0" fontId="5" fillId="29" borderId="13" xfId="3" applyFill="1" applyBorder="1" applyAlignment="1" applyProtection="1">
      <alignment horizontal="left"/>
    </xf>
    <xf numFmtId="0" fontId="5" fillId="29" borderId="22" xfId="3" applyFill="1" applyBorder="1" applyAlignment="1" applyProtection="1">
      <alignment horizontal="left"/>
    </xf>
    <xf numFmtId="0" fontId="2" fillId="29" borderId="22" xfId="2" applyFill="1" applyBorder="1" applyAlignment="1" applyProtection="1">
      <alignment horizontal="left"/>
    </xf>
    <xf numFmtId="0" fontId="2" fillId="29" borderId="45" xfId="2" applyFill="1" applyBorder="1" applyAlignment="1" applyProtection="1">
      <alignment horizontal="left"/>
    </xf>
    <xf numFmtId="0" fontId="4" fillId="22" borderId="31" xfId="2" applyFont="1" applyFill="1" applyBorder="1" applyAlignment="1" applyProtection="1">
      <alignment horizontal="center"/>
    </xf>
    <xf numFmtId="0" fontId="4" fillId="22" borderId="30" xfId="2" applyFont="1" applyFill="1" applyBorder="1" applyAlignment="1" applyProtection="1">
      <alignment horizontal="center"/>
    </xf>
    <xf numFmtId="0" fontId="2" fillId="23" borderId="76" xfId="2" applyFont="1" applyFill="1" applyBorder="1" applyAlignment="1" applyProtection="1">
      <alignment horizontal="center" vertical="center"/>
    </xf>
    <xf numFmtId="0" fontId="2" fillId="23" borderId="77" xfId="2" applyFont="1" applyFill="1" applyBorder="1" applyAlignment="1" applyProtection="1">
      <alignment horizontal="center" vertical="center"/>
    </xf>
    <xf numFmtId="0" fontId="4" fillId="31" borderId="11" xfId="2" applyFont="1" applyFill="1" applyBorder="1" applyAlignment="1" applyProtection="1">
      <alignment horizontal="center" vertical="center"/>
    </xf>
    <xf numFmtId="0" fontId="4" fillId="31" borderId="13" xfId="2" applyFont="1" applyFill="1" applyBorder="1" applyAlignment="1" applyProtection="1">
      <alignment horizontal="center" vertical="center"/>
    </xf>
    <xf numFmtId="0" fontId="2" fillId="32" borderId="0" xfId="2" applyFill="1" applyAlignment="1" applyProtection="1">
      <alignment horizontal="left"/>
    </xf>
    <xf numFmtId="0" fontId="2" fillId="12" borderId="21" xfId="2" applyFill="1" applyBorder="1" applyAlignment="1" applyProtection="1">
      <alignment horizontal="center"/>
    </xf>
    <xf numFmtId="0" fontId="2" fillId="12" borderId="0" xfId="2" applyFill="1" applyBorder="1" applyAlignment="1" applyProtection="1">
      <alignment horizontal="center"/>
    </xf>
    <xf numFmtId="165" fontId="4" fillId="31" borderId="44" xfId="2" applyNumberFormat="1" applyFont="1" applyFill="1" applyBorder="1" applyAlignment="1" applyProtection="1">
      <alignment horizontal="center"/>
    </xf>
    <xf numFmtId="165" fontId="4" fillId="31" borderId="45" xfId="2" applyNumberFormat="1" applyFont="1" applyFill="1" applyBorder="1" applyAlignment="1" applyProtection="1">
      <alignment horizontal="center"/>
    </xf>
    <xf numFmtId="0" fontId="5" fillId="32" borderId="0" xfId="3" applyFill="1" applyAlignment="1" applyProtection="1">
      <alignment horizontal="left"/>
    </xf>
    <xf numFmtId="0" fontId="2" fillId="13" borderId="11" xfId="2" applyFill="1" applyBorder="1" applyAlignment="1" applyProtection="1">
      <alignment horizontal="right" vertical="center"/>
    </xf>
    <xf numFmtId="0" fontId="2" fillId="13" borderId="12" xfId="2" applyFill="1" applyBorder="1" applyAlignment="1" applyProtection="1">
      <alignment horizontal="right" vertical="center"/>
    </xf>
    <xf numFmtId="0" fontId="16" fillId="33" borderId="70" xfId="2" applyFont="1" applyFill="1" applyBorder="1" applyAlignment="1" applyProtection="1">
      <alignment horizontal="center" vertical="center"/>
    </xf>
    <xf numFmtId="0" fontId="16" fillId="33" borderId="71" xfId="2" applyFont="1" applyFill="1" applyBorder="1" applyAlignment="1" applyProtection="1">
      <alignment horizontal="center" vertical="center"/>
    </xf>
    <xf numFmtId="0" fontId="16" fillId="33" borderId="72" xfId="2" applyFont="1" applyFill="1" applyBorder="1" applyAlignment="1" applyProtection="1">
      <alignment horizontal="center" vertical="center"/>
    </xf>
    <xf numFmtId="0" fontId="2" fillId="13" borderId="21" xfId="2" applyFill="1" applyBorder="1" applyAlignment="1" applyProtection="1">
      <alignment horizontal="right" vertical="center"/>
    </xf>
    <xf numFmtId="0" fontId="2" fillId="13" borderId="0" xfId="2" applyFill="1" applyBorder="1" applyAlignment="1" applyProtection="1">
      <alignment horizontal="right" vertical="center"/>
    </xf>
    <xf numFmtId="0" fontId="2" fillId="33" borderId="73" xfId="2" applyFont="1" applyFill="1" applyBorder="1" applyAlignment="1" applyProtection="1">
      <alignment horizontal="center" vertical="center"/>
    </xf>
    <xf numFmtId="0" fontId="37" fillId="15" borderId="33" xfId="2" applyFont="1" applyFill="1" applyBorder="1" applyAlignment="1" applyProtection="1">
      <alignment horizontal="center" vertical="center"/>
    </xf>
    <xf numFmtId="0" fontId="37" fillId="15" borderId="34" xfId="2" applyFont="1" applyFill="1" applyBorder="1" applyAlignment="1" applyProtection="1">
      <alignment horizontal="center" vertical="center"/>
    </xf>
    <xf numFmtId="0" fontId="37" fillId="15" borderId="35" xfId="2" applyFont="1" applyFill="1" applyBorder="1" applyAlignment="1" applyProtection="1">
      <alignment horizontal="center" vertical="center"/>
    </xf>
    <xf numFmtId="0" fontId="37" fillId="15" borderId="59" xfId="2" applyFont="1" applyFill="1" applyBorder="1" applyAlignment="1" applyProtection="1">
      <alignment horizontal="center" vertical="center"/>
    </xf>
    <xf numFmtId="0" fontId="37" fillId="15" borderId="78" xfId="2" applyFont="1" applyFill="1" applyBorder="1" applyAlignment="1" applyProtection="1">
      <alignment horizontal="center" vertical="center"/>
    </xf>
    <xf numFmtId="0" fontId="37" fillId="15" borderId="79" xfId="2" applyFont="1" applyFill="1" applyBorder="1" applyAlignment="1" applyProtection="1">
      <alignment horizontal="center" vertical="center"/>
    </xf>
    <xf numFmtId="0" fontId="4" fillId="7" borderId="8" xfId="2" applyFont="1" applyFill="1" applyBorder="1" applyAlignment="1" applyProtection="1">
      <alignment horizontal="center"/>
    </xf>
    <xf numFmtId="0" fontId="4" fillId="13" borderId="21" xfId="2" applyFont="1" applyFill="1" applyBorder="1" applyAlignment="1" applyProtection="1">
      <alignment horizontal="right" vertical="center"/>
    </xf>
    <xf numFmtId="0" fontId="4" fillId="13" borderId="0" xfId="2" applyFont="1" applyFill="1" applyBorder="1" applyAlignment="1" applyProtection="1">
      <alignment horizontal="right" vertical="center"/>
    </xf>
    <xf numFmtId="0" fontId="4" fillId="7" borderId="29" xfId="2" applyFont="1" applyFill="1" applyBorder="1" applyAlignment="1" applyProtection="1">
      <alignment horizontal="center"/>
    </xf>
    <xf numFmtId="0" fontId="2" fillId="33" borderId="76" xfId="2" applyFont="1" applyFill="1" applyBorder="1" applyAlignment="1" applyProtection="1">
      <alignment horizontal="center" vertical="center"/>
    </xf>
    <xf numFmtId="0" fontId="2" fillId="33" borderId="77" xfId="2" applyFont="1" applyFill="1" applyBorder="1" applyAlignment="1" applyProtection="1">
      <alignment horizontal="center" vertical="center"/>
    </xf>
    <xf numFmtId="0" fontId="4" fillId="22" borderId="0" xfId="2" applyFont="1" applyFill="1" applyBorder="1" applyAlignment="1" applyProtection="1">
      <alignment horizontal="right"/>
    </xf>
    <xf numFmtId="0" fontId="4" fillId="22" borderId="26" xfId="2" applyFont="1" applyFill="1" applyBorder="1" applyAlignment="1" applyProtection="1">
      <alignment horizontal="right"/>
    </xf>
    <xf numFmtId="0" fontId="2" fillId="13" borderId="21" xfId="2" applyFill="1" applyBorder="1" applyAlignment="1" applyProtection="1">
      <alignment horizontal="right"/>
    </xf>
    <xf numFmtId="0" fontId="2" fillId="13" borderId="0" xfId="2" applyFill="1" applyBorder="1" applyAlignment="1" applyProtection="1">
      <alignment horizontal="right"/>
    </xf>
    <xf numFmtId="0" fontId="4" fillId="9" borderId="38" xfId="2" applyFont="1" applyFill="1" applyBorder="1" applyAlignment="1" applyProtection="1">
      <alignment horizontal="center"/>
    </xf>
    <xf numFmtId="0" fontId="4" fillId="9" borderId="10" xfId="2" applyFont="1" applyFill="1" applyBorder="1" applyAlignment="1" applyProtection="1">
      <alignment horizontal="center"/>
    </xf>
    <xf numFmtId="0" fontId="4" fillId="13" borderId="44" xfId="2" applyFont="1" applyFill="1" applyBorder="1" applyAlignment="1" applyProtection="1">
      <alignment horizontal="right" vertical="center"/>
    </xf>
    <xf numFmtId="0" fontId="4" fillId="13" borderId="22" xfId="2" applyFont="1" applyFill="1" applyBorder="1" applyAlignment="1" applyProtection="1">
      <alignment horizontal="right" vertical="center"/>
    </xf>
    <xf numFmtId="164" fontId="2" fillId="8" borderId="7" xfId="2" applyNumberFormat="1" applyFill="1" applyBorder="1" applyAlignment="1" applyProtection="1">
      <alignment horizontal="center"/>
    </xf>
    <xf numFmtId="164" fontId="2" fillId="8" borderId="37" xfId="2" applyNumberFormat="1" applyFill="1" applyBorder="1" applyAlignment="1" applyProtection="1">
      <alignment horizontal="center"/>
    </xf>
    <xf numFmtId="164" fontId="2" fillId="8" borderId="19" xfId="2" applyNumberFormat="1" applyFill="1" applyBorder="1" applyAlignment="1" applyProtection="1">
      <alignment horizontal="center"/>
    </xf>
    <xf numFmtId="164" fontId="2" fillId="8" borderId="20" xfId="2" applyNumberFormat="1" applyFill="1" applyBorder="1" applyAlignment="1" applyProtection="1">
      <alignment horizontal="center"/>
    </xf>
    <xf numFmtId="164" fontId="34" fillId="7" borderId="8" xfId="2" applyNumberFormat="1" applyFont="1" applyFill="1" applyBorder="1" applyAlignment="1" applyProtection="1">
      <alignment horizontal="center"/>
    </xf>
    <xf numFmtId="164" fontId="34" fillId="7" borderId="10" xfId="2" applyNumberFormat="1" applyFont="1" applyFill="1" applyBorder="1" applyAlignment="1" applyProtection="1">
      <alignment horizontal="center"/>
    </xf>
  </cellXfs>
  <cellStyles count="9">
    <cellStyle name="Hipervínculo 2" xfId="3"/>
    <cellStyle name="Hyperlink" xfId="5"/>
    <cellStyle name="Normal" xfId="0" builtinId="0"/>
    <cellStyle name="Normal 2" xfId="6"/>
    <cellStyle name="Normal 2 2" xfId="2"/>
    <cellStyle name="Normal 3" xfId="7"/>
    <cellStyle name="Notas 2" xfId="8"/>
    <cellStyle name="Porcentaje" xfId="1" builtinId="5"/>
    <cellStyle name="Porcentaje 2" xfId="4"/>
  </cellStyles>
  <dxfs count="6">
    <dxf>
      <font>
        <color theme="6" tint="0.39994506668294322"/>
      </font>
      <fill>
        <patternFill>
          <bgColor theme="6" tint="0.39994506668294322"/>
        </patternFill>
      </fill>
      <border>
        <left/>
        <right/>
        <top/>
        <bottom/>
        <vertical/>
        <horizontal/>
      </border>
    </dxf>
    <dxf>
      <font>
        <color theme="3" tint="0.39994506668294322"/>
      </font>
      <fill>
        <patternFill>
          <bgColor theme="3" tint="0.39994506668294322"/>
        </patternFill>
      </fill>
      <border>
        <left/>
        <right/>
        <top/>
        <bottom/>
        <vertical/>
        <horizontal/>
      </border>
    </dxf>
    <dxf>
      <font>
        <color theme="9" tint="0.79998168889431442"/>
      </font>
    </dxf>
    <dxf>
      <border>
        <left/>
        <right/>
        <top/>
        <bottom/>
        <vertical/>
        <horizontal/>
      </border>
    </dxf>
    <dxf>
      <font>
        <color rgb="FF33FF99"/>
      </font>
    </dxf>
    <dxf>
      <font>
        <color rgb="FFDDDDDD"/>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1055784</xdr:colOff>
      <xdr:row>14</xdr:row>
      <xdr:rowOff>113394</xdr:rowOff>
    </xdr:from>
    <xdr:to>
      <xdr:col>8</xdr:col>
      <xdr:colOff>555625</xdr:colOff>
      <xdr:row>15</xdr:row>
      <xdr:rowOff>57380</xdr:rowOff>
    </xdr:to>
    <xdr:cxnSp macro="">
      <xdr:nvCxnSpPr>
        <xdr:cNvPr id="2" name="1 Conector recto de flecha"/>
        <xdr:cNvCxnSpPr/>
      </xdr:nvCxnSpPr>
      <xdr:spPr>
        <a:xfrm flipV="1">
          <a:off x="4208559" y="3047094"/>
          <a:ext cx="4271866" cy="15353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0</xdr:colOff>
      <xdr:row>26</xdr:row>
      <xdr:rowOff>0</xdr:rowOff>
    </xdr:from>
    <xdr:to>
      <xdr:col>32</xdr:col>
      <xdr:colOff>304800</xdr:colOff>
      <xdr:row>27</xdr:row>
      <xdr:rowOff>102962</xdr:rowOff>
    </xdr:to>
    <xdr:sp macro="" textlink="">
      <xdr:nvSpPr>
        <xdr:cNvPr id="3" name="AutoShape 1"/>
        <xdr:cNvSpPr>
          <a:spLocks noChangeAspect="1" noChangeArrowheads="1"/>
        </xdr:cNvSpPr>
      </xdr:nvSpPr>
      <xdr:spPr bwMode="auto">
        <a:xfrm>
          <a:off x="14420850" y="5324475"/>
          <a:ext cx="304800" cy="3125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0</xdr:colOff>
      <xdr:row>26</xdr:row>
      <xdr:rowOff>0</xdr:rowOff>
    </xdr:from>
    <xdr:to>
      <xdr:col>32</xdr:col>
      <xdr:colOff>304800</xdr:colOff>
      <xdr:row>27</xdr:row>
      <xdr:rowOff>102962</xdr:rowOff>
    </xdr:to>
    <xdr:sp macro="" textlink="">
      <xdr:nvSpPr>
        <xdr:cNvPr id="4" name="AutoShape 2"/>
        <xdr:cNvSpPr>
          <a:spLocks noChangeAspect="1" noChangeArrowheads="1"/>
        </xdr:cNvSpPr>
      </xdr:nvSpPr>
      <xdr:spPr bwMode="auto">
        <a:xfrm>
          <a:off x="14420850" y="5324475"/>
          <a:ext cx="304800" cy="3125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0</xdr:colOff>
      <xdr:row>26</xdr:row>
      <xdr:rowOff>0</xdr:rowOff>
    </xdr:from>
    <xdr:to>
      <xdr:col>32</xdr:col>
      <xdr:colOff>304800</xdr:colOff>
      <xdr:row>27</xdr:row>
      <xdr:rowOff>102962</xdr:rowOff>
    </xdr:to>
    <xdr:sp macro="" textlink="">
      <xdr:nvSpPr>
        <xdr:cNvPr id="5" name="AutoShape 3"/>
        <xdr:cNvSpPr>
          <a:spLocks noChangeAspect="1" noChangeArrowheads="1"/>
        </xdr:cNvSpPr>
      </xdr:nvSpPr>
      <xdr:spPr bwMode="auto">
        <a:xfrm>
          <a:off x="14420850" y="5324475"/>
          <a:ext cx="304800" cy="3125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0</xdr:colOff>
      <xdr:row>27</xdr:row>
      <xdr:rowOff>0</xdr:rowOff>
    </xdr:from>
    <xdr:to>
      <xdr:col>32</xdr:col>
      <xdr:colOff>304800</xdr:colOff>
      <xdr:row>28</xdr:row>
      <xdr:rowOff>114299</xdr:rowOff>
    </xdr:to>
    <xdr:sp macro="" textlink="">
      <xdr:nvSpPr>
        <xdr:cNvPr id="6" name="AutoShape 4"/>
        <xdr:cNvSpPr>
          <a:spLocks noChangeAspect="1" noChangeArrowheads="1"/>
        </xdr:cNvSpPr>
      </xdr:nvSpPr>
      <xdr:spPr bwMode="auto">
        <a:xfrm>
          <a:off x="14420850" y="5534025"/>
          <a:ext cx="304800" cy="31432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0</xdr:colOff>
      <xdr:row>27</xdr:row>
      <xdr:rowOff>0</xdr:rowOff>
    </xdr:from>
    <xdr:to>
      <xdr:col>32</xdr:col>
      <xdr:colOff>304800</xdr:colOff>
      <xdr:row>28</xdr:row>
      <xdr:rowOff>114299</xdr:rowOff>
    </xdr:to>
    <xdr:sp macro="" textlink="">
      <xdr:nvSpPr>
        <xdr:cNvPr id="7" name="AutoShape 5"/>
        <xdr:cNvSpPr>
          <a:spLocks noChangeAspect="1" noChangeArrowheads="1"/>
        </xdr:cNvSpPr>
      </xdr:nvSpPr>
      <xdr:spPr bwMode="auto">
        <a:xfrm>
          <a:off x="14420850" y="5534025"/>
          <a:ext cx="304800" cy="31432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0</xdr:colOff>
      <xdr:row>28</xdr:row>
      <xdr:rowOff>0</xdr:rowOff>
    </xdr:from>
    <xdr:to>
      <xdr:col>32</xdr:col>
      <xdr:colOff>304800</xdr:colOff>
      <xdr:row>29</xdr:row>
      <xdr:rowOff>133350</xdr:rowOff>
    </xdr:to>
    <xdr:sp macro="" textlink="">
      <xdr:nvSpPr>
        <xdr:cNvPr id="8" name="AutoShape 6"/>
        <xdr:cNvSpPr>
          <a:spLocks noChangeAspect="1" noChangeArrowheads="1"/>
        </xdr:cNvSpPr>
      </xdr:nvSpPr>
      <xdr:spPr bwMode="auto">
        <a:xfrm>
          <a:off x="14420850" y="5734050"/>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0</xdr:colOff>
      <xdr:row>33</xdr:row>
      <xdr:rowOff>0</xdr:rowOff>
    </xdr:from>
    <xdr:to>
      <xdr:col>32</xdr:col>
      <xdr:colOff>304800</xdr:colOff>
      <xdr:row>34</xdr:row>
      <xdr:rowOff>125638</xdr:rowOff>
    </xdr:to>
    <xdr:sp macro="" textlink="">
      <xdr:nvSpPr>
        <xdr:cNvPr id="9" name="AutoShape 7"/>
        <xdr:cNvSpPr>
          <a:spLocks noChangeAspect="1" noChangeArrowheads="1"/>
        </xdr:cNvSpPr>
      </xdr:nvSpPr>
      <xdr:spPr bwMode="auto">
        <a:xfrm>
          <a:off x="14420850" y="6686550"/>
          <a:ext cx="304800" cy="3161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0</xdr:colOff>
      <xdr:row>31</xdr:row>
      <xdr:rowOff>0</xdr:rowOff>
    </xdr:from>
    <xdr:to>
      <xdr:col>32</xdr:col>
      <xdr:colOff>304800</xdr:colOff>
      <xdr:row>32</xdr:row>
      <xdr:rowOff>97064</xdr:rowOff>
    </xdr:to>
    <xdr:sp macro="" textlink="">
      <xdr:nvSpPr>
        <xdr:cNvPr id="10" name="AutoShape 8"/>
        <xdr:cNvSpPr>
          <a:spLocks noChangeAspect="1" noChangeArrowheads="1"/>
        </xdr:cNvSpPr>
      </xdr:nvSpPr>
      <xdr:spPr bwMode="auto">
        <a:xfrm>
          <a:off x="14420850" y="6305550"/>
          <a:ext cx="304800" cy="28756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0</xdr:colOff>
      <xdr:row>32</xdr:row>
      <xdr:rowOff>0</xdr:rowOff>
    </xdr:from>
    <xdr:to>
      <xdr:col>32</xdr:col>
      <xdr:colOff>304800</xdr:colOff>
      <xdr:row>33</xdr:row>
      <xdr:rowOff>116114</xdr:rowOff>
    </xdr:to>
    <xdr:sp macro="" textlink="">
      <xdr:nvSpPr>
        <xdr:cNvPr id="11" name="AutoShape 9"/>
        <xdr:cNvSpPr>
          <a:spLocks noChangeAspect="1" noChangeArrowheads="1"/>
        </xdr:cNvSpPr>
      </xdr:nvSpPr>
      <xdr:spPr bwMode="auto">
        <a:xfrm>
          <a:off x="14420850" y="6496050"/>
          <a:ext cx="304800" cy="30661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0</xdr:colOff>
      <xdr:row>32</xdr:row>
      <xdr:rowOff>0</xdr:rowOff>
    </xdr:from>
    <xdr:to>
      <xdr:col>32</xdr:col>
      <xdr:colOff>304800</xdr:colOff>
      <xdr:row>33</xdr:row>
      <xdr:rowOff>116114</xdr:rowOff>
    </xdr:to>
    <xdr:sp macro="" textlink="">
      <xdr:nvSpPr>
        <xdr:cNvPr id="12" name="AutoShape 10"/>
        <xdr:cNvSpPr>
          <a:spLocks noChangeAspect="1" noChangeArrowheads="1"/>
        </xdr:cNvSpPr>
      </xdr:nvSpPr>
      <xdr:spPr bwMode="auto">
        <a:xfrm>
          <a:off x="14420850" y="6496050"/>
          <a:ext cx="304800" cy="30661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0</xdr:colOff>
      <xdr:row>32</xdr:row>
      <xdr:rowOff>0</xdr:rowOff>
    </xdr:from>
    <xdr:to>
      <xdr:col>32</xdr:col>
      <xdr:colOff>304800</xdr:colOff>
      <xdr:row>33</xdr:row>
      <xdr:rowOff>114300</xdr:rowOff>
    </xdr:to>
    <xdr:sp macro="" textlink="">
      <xdr:nvSpPr>
        <xdr:cNvPr id="13" name="AutoShape 11"/>
        <xdr:cNvSpPr>
          <a:spLocks noChangeAspect="1" noChangeArrowheads="1"/>
        </xdr:cNvSpPr>
      </xdr:nvSpPr>
      <xdr:spPr bwMode="auto">
        <a:xfrm>
          <a:off x="14420850" y="6496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0</xdr:colOff>
      <xdr:row>33</xdr:row>
      <xdr:rowOff>0</xdr:rowOff>
    </xdr:from>
    <xdr:to>
      <xdr:col>32</xdr:col>
      <xdr:colOff>304800</xdr:colOff>
      <xdr:row>34</xdr:row>
      <xdr:rowOff>114299</xdr:rowOff>
    </xdr:to>
    <xdr:sp macro="" textlink="">
      <xdr:nvSpPr>
        <xdr:cNvPr id="14" name="AutoShape 12"/>
        <xdr:cNvSpPr>
          <a:spLocks noChangeAspect="1" noChangeArrowheads="1"/>
        </xdr:cNvSpPr>
      </xdr:nvSpPr>
      <xdr:spPr bwMode="auto">
        <a:xfrm>
          <a:off x="14420850" y="66865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0</xdr:colOff>
      <xdr:row>34</xdr:row>
      <xdr:rowOff>0</xdr:rowOff>
    </xdr:from>
    <xdr:to>
      <xdr:col>32</xdr:col>
      <xdr:colOff>304800</xdr:colOff>
      <xdr:row>35</xdr:row>
      <xdr:rowOff>114301</xdr:rowOff>
    </xdr:to>
    <xdr:sp macro="" textlink="">
      <xdr:nvSpPr>
        <xdr:cNvPr id="15" name="AutoShape 13"/>
        <xdr:cNvSpPr>
          <a:spLocks noChangeAspect="1" noChangeArrowheads="1"/>
        </xdr:cNvSpPr>
      </xdr:nvSpPr>
      <xdr:spPr bwMode="auto">
        <a:xfrm>
          <a:off x="14420850" y="687705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0</xdr:colOff>
      <xdr:row>35</xdr:row>
      <xdr:rowOff>0</xdr:rowOff>
    </xdr:from>
    <xdr:to>
      <xdr:col>32</xdr:col>
      <xdr:colOff>304800</xdr:colOff>
      <xdr:row>36</xdr:row>
      <xdr:rowOff>102961</xdr:rowOff>
    </xdr:to>
    <xdr:sp macro="" textlink="">
      <xdr:nvSpPr>
        <xdr:cNvPr id="16" name="AutoShape 14"/>
        <xdr:cNvSpPr>
          <a:spLocks noChangeAspect="1" noChangeArrowheads="1"/>
        </xdr:cNvSpPr>
      </xdr:nvSpPr>
      <xdr:spPr bwMode="auto">
        <a:xfrm>
          <a:off x="14420850" y="7067550"/>
          <a:ext cx="304800" cy="30298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0</xdr:colOff>
      <xdr:row>35</xdr:row>
      <xdr:rowOff>0</xdr:rowOff>
    </xdr:from>
    <xdr:to>
      <xdr:col>32</xdr:col>
      <xdr:colOff>304800</xdr:colOff>
      <xdr:row>36</xdr:row>
      <xdr:rowOff>102961</xdr:rowOff>
    </xdr:to>
    <xdr:sp macro="" textlink="">
      <xdr:nvSpPr>
        <xdr:cNvPr id="17" name="AutoShape 15"/>
        <xdr:cNvSpPr>
          <a:spLocks noChangeAspect="1" noChangeArrowheads="1"/>
        </xdr:cNvSpPr>
      </xdr:nvSpPr>
      <xdr:spPr bwMode="auto">
        <a:xfrm>
          <a:off x="14420850" y="7067550"/>
          <a:ext cx="304800" cy="30298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0</xdr:colOff>
      <xdr:row>36</xdr:row>
      <xdr:rowOff>0</xdr:rowOff>
    </xdr:from>
    <xdr:to>
      <xdr:col>32</xdr:col>
      <xdr:colOff>304800</xdr:colOff>
      <xdr:row>37</xdr:row>
      <xdr:rowOff>102960</xdr:rowOff>
    </xdr:to>
    <xdr:sp macro="" textlink="">
      <xdr:nvSpPr>
        <xdr:cNvPr id="18" name="AutoShape 16"/>
        <xdr:cNvSpPr>
          <a:spLocks noChangeAspect="1" noChangeArrowheads="1"/>
        </xdr:cNvSpPr>
      </xdr:nvSpPr>
      <xdr:spPr bwMode="auto">
        <a:xfrm>
          <a:off x="14420850" y="7267575"/>
          <a:ext cx="304800" cy="312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0</xdr:colOff>
      <xdr:row>37</xdr:row>
      <xdr:rowOff>0</xdr:rowOff>
    </xdr:from>
    <xdr:to>
      <xdr:col>32</xdr:col>
      <xdr:colOff>304800</xdr:colOff>
      <xdr:row>38</xdr:row>
      <xdr:rowOff>102962</xdr:rowOff>
    </xdr:to>
    <xdr:sp macro="" textlink="">
      <xdr:nvSpPr>
        <xdr:cNvPr id="19" name="AutoShape 17"/>
        <xdr:cNvSpPr>
          <a:spLocks noChangeAspect="1" noChangeArrowheads="1"/>
        </xdr:cNvSpPr>
      </xdr:nvSpPr>
      <xdr:spPr bwMode="auto">
        <a:xfrm>
          <a:off x="14420850" y="7477125"/>
          <a:ext cx="304800" cy="3125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0</xdr:colOff>
      <xdr:row>39</xdr:row>
      <xdr:rowOff>0</xdr:rowOff>
    </xdr:from>
    <xdr:to>
      <xdr:col>32</xdr:col>
      <xdr:colOff>304800</xdr:colOff>
      <xdr:row>40</xdr:row>
      <xdr:rowOff>102959</xdr:rowOff>
    </xdr:to>
    <xdr:sp macro="" textlink="">
      <xdr:nvSpPr>
        <xdr:cNvPr id="20" name="AutoShape 18"/>
        <xdr:cNvSpPr>
          <a:spLocks noChangeAspect="1" noChangeArrowheads="1"/>
        </xdr:cNvSpPr>
      </xdr:nvSpPr>
      <xdr:spPr bwMode="auto">
        <a:xfrm>
          <a:off x="14420850" y="7886700"/>
          <a:ext cx="304800" cy="3029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7</xdr:col>
      <xdr:colOff>631175</xdr:colOff>
      <xdr:row>20</xdr:row>
      <xdr:rowOff>91807</xdr:rowOff>
    </xdr:from>
    <xdr:to>
      <xdr:col>10</xdr:col>
      <xdr:colOff>215856</xdr:colOff>
      <xdr:row>22</xdr:row>
      <xdr:rowOff>147548</xdr:rowOff>
    </xdr:to>
    <xdr:cxnSp macro="">
      <xdr:nvCxnSpPr>
        <xdr:cNvPr id="21" name="20 Conector recto de flecha"/>
        <xdr:cNvCxnSpPr/>
      </xdr:nvCxnSpPr>
      <xdr:spPr>
        <a:xfrm>
          <a:off x="7784450" y="4235182"/>
          <a:ext cx="1537306" cy="45579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635000</xdr:colOff>
      <xdr:row>10</xdr:row>
      <xdr:rowOff>22679</xdr:rowOff>
    </xdr:from>
    <xdr:to>
      <xdr:col>29</xdr:col>
      <xdr:colOff>294822</xdr:colOff>
      <xdr:row>11</xdr:row>
      <xdr:rowOff>56696</xdr:rowOff>
    </xdr:to>
    <xdr:cxnSp macro="">
      <xdr:nvCxnSpPr>
        <xdr:cNvPr id="22" name="21 Conector curvado"/>
        <xdr:cNvCxnSpPr/>
      </xdr:nvCxnSpPr>
      <xdr:spPr>
        <a:xfrm>
          <a:off x="14420850" y="2137229"/>
          <a:ext cx="0" cy="234042"/>
        </a:xfrm>
        <a:prstGeom prst="curvedConnector3">
          <a:avLst>
            <a:gd name="adj1" fmla="val 50000"/>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34428</xdr:colOff>
      <xdr:row>44</xdr:row>
      <xdr:rowOff>126235</xdr:rowOff>
    </xdr:from>
    <xdr:to>
      <xdr:col>27</xdr:col>
      <xdr:colOff>1032832</xdr:colOff>
      <xdr:row>45</xdr:row>
      <xdr:rowOff>103283</xdr:rowOff>
    </xdr:to>
    <xdr:cxnSp macro="">
      <xdr:nvCxnSpPr>
        <xdr:cNvPr id="23" name="22 Conector recto de flecha"/>
        <xdr:cNvCxnSpPr/>
      </xdr:nvCxnSpPr>
      <xdr:spPr>
        <a:xfrm flipV="1">
          <a:off x="14420850" y="9013060"/>
          <a:ext cx="0" cy="17707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631175</xdr:colOff>
      <xdr:row>2</xdr:row>
      <xdr:rowOff>126235</xdr:rowOff>
    </xdr:from>
    <xdr:to>
      <xdr:col>10</xdr:col>
      <xdr:colOff>91807</xdr:colOff>
      <xdr:row>4</xdr:row>
      <xdr:rowOff>91808</xdr:rowOff>
    </xdr:to>
    <xdr:cxnSp macro="">
      <xdr:nvCxnSpPr>
        <xdr:cNvPr id="24" name="23 Conector recto de flecha"/>
        <xdr:cNvCxnSpPr/>
      </xdr:nvCxnSpPr>
      <xdr:spPr>
        <a:xfrm>
          <a:off x="7784450" y="631060"/>
          <a:ext cx="1413257" cy="37514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ISTA%20DE%20DESTIN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_completo"/>
      <sheetName val="Ayuda"/>
      <sheetName val="Adjudicaciones_sin_prel."/>
      <sheetName val="Adjudicaciones_con_prel."/>
      <sheetName val="Info_de_destinos"/>
      <sheetName val="Nómina_ 2017"/>
      <sheetName val="Datos_BOE"/>
    </sheetNames>
    <sheetDataSet>
      <sheetData sheetId="0"/>
      <sheetData sheetId="1"/>
      <sheetData sheetId="2">
        <row r="2">
          <cell r="A2">
            <v>1</v>
          </cell>
          <cell r="B2">
            <v>107</v>
          </cell>
        </row>
        <row r="3">
          <cell r="A3">
            <v>2</v>
          </cell>
          <cell r="B3">
            <v>399</v>
          </cell>
        </row>
        <row r="4">
          <cell r="A4">
            <v>3</v>
          </cell>
          <cell r="B4">
            <v>130</v>
          </cell>
        </row>
        <row r="5">
          <cell r="A5">
            <v>4</v>
          </cell>
          <cell r="B5">
            <v>400</v>
          </cell>
        </row>
        <row r="6">
          <cell r="A6">
            <v>5</v>
          </cell>
          <cell r="B6">
            <v>3</v>
          </cell>
        </row>
        <row r="7">
          <cell r="A7">
            <v>6</v>
          </cell>
          <cell r="B7">
            <v>253</v>
          </cell>
        </row>
        <row r="8">
          <cell r="A8">
            <v>7</v>
          </cell>
          <cell r="B8">
            <v>251</v>
          </cell>
        </row>
        <row r="9">
          <cell r="A9">
            <v>8</v>
          </cell>
          <cell r="B9">
            <v>4</v>
          </cell>
        </row>
        <row r="10">
          <cell r="A10">
            <v>9</v>
          </cell>
          <cell r="B10">
            <v>219</v>
          </cell>
        </row>
        <row r="11">
          <cell r="A11">
            <v>10</v>
          </cell>
          <cell r="B11">
            <v>0</v>
          </cell>
        </row>
        <row r="12">
          <cell r="A12">
            <v>11</v>
          </cell>
          <cell r="B12">
            <v>354</v>
          </cell>
        </row>
        <row r="13">
          <cell r="A13">
            <v>12</v>
          </cell>
          <cell r="B13">
            <v>73</v>
          </cell>
        </row>
        <row r="14">
          <cell r="A14">
            <v>13</v>
          </cell>
          <cell r="B14">
            <v>124</v>
          </cell>
        </row>
        <row r="15">
          <cell r="A15">
            <v>14</v>
          </cell>
          <cell r="B15">
            <v>97</v>
          </cell>
        </row>
        <row r="16">
          <cell r="A16">
            <v>15</v>
          </cell>
          <cell r="B16">
            <v>113</v>
          </cell>
        </row>
        <row r="17">
          <cell r="A17">
            <v>16</v>
          </cell>
          <cell r="B17">
            <v>190</v>
          </cell>
        </row>
        <row r="18">
          <cell r="A18">
            <v>17</v>
          </cell>
          <cell r="B18">
            <v>82</v>
          </cell>
        </row>
        <row r="19">
          <cell r="A19">
            <v>18</v>
          </cell>
          <cell r="B19">
            <v>252</v>
          </cell>
        </row>
        <row r="20">
          <cell r="A20">
            <v>19</v>
          </cell>
          <cell r="B20">
            <v>163</v>
          </cell>
        </row>
        <row r="21">
          <cell r="A21">
            <v>20</v>
          </cell>
          <cell r="B21">
            <v>0</v>
          </cell>
        </row>
        <row r="22">
          <cell r="A22">
            <v>21</v>
          </cell>
          <cell r="B22">
            <v>108</v>
          </cell>
        </row>
        <row r="23">
          <cell r="A23">
            <v>22</v>
          </cell>
          <cell r="B23">
            <v>368</v>
          </cell>
        </row>
        <row r="24">
          <cell r="A24">
            <v>23</v>
          </cell>
          <cell r="B24">
            <v>75</v>
          </cell>
        </row>
        <row r="25">
          <cell r="A25">
            <v>24</v>
          </cell>
          <cell r="B25">
            <v>1</v>
          </cell>
        </row>
        <row r="26">
          <cell r="A26">
            <v>25</v>
          </cell>
          <cell r="B26">
            <v>355</v>
          </cell>
        </row>
        <row r="27">
          <cell r="A27">
            <v>26</v>
          </cell>
          <cell r="B27">
            <v>220</v>
          </cell>
        </row>
        <row r="28">
          <cell r="A28">
            <v>27</v>
          </cell>
          <cell r="B28">
            <v>0</v>
          </cell>
        </row>
        <row r="29">
          <cell r="A29">
            <v>28</v>
          </cell>
          <cell r="B29">
            <v>24</v>
          </cell>
        </row>
        <row r="30">
          <cell r="A30">
            <v>29</v>
          </cell>
          <cell r="B30">
            <v>2</v>
          </cell>
        </row>
        <row r="31">
          <cell r="A31">
            <v>30</v>
          </cell>
          <cell r="B31">
            <v>352</v>
          </cell>
        </row>
        <row r="32">
          <cell r="A32">
            <v>31</v>
          </cell>
          <cell r="B32">
            <v>360</v>
          </cell>
        </row>
        <row r="33">
          <cell r="A33">
            <v>32</v>
          </cell>
          <cell r="B33">
            <v>8</v>
          </cell>
        </row>
        <row r="34">
          <cell r="A34">
            <v>33</v>
          </cell>
          <cell r="B34">
            <v>129</v>
          </cell>
        </row>
        <row r="35">
          <cell r="A35">
            <v>34</v>
          </cell>
          <cell r="B35">
            <v>381</v>
          </cell>
        </row>
        <row r="36">
          <cell r="A36">
            <v>35</v>
          </cell>
          <cell r="B36">
            <v>161</v>
          </cell>
        </row>
        <row r="37">
          <cell r="A37">
            <v>36</v>
          </cell>
          <cell r="B37">
            <v>112</v>
          </cell>
        </row>
        <row r="38">
          <cell r="A38">
            <v>37</v>
          </cell>
          <cell r="B38">
            <v>351</v>
          </cell>
        </row>
        <row r="39">
          <cell r="A39">
            <v>38</v>
          </cell>
          <cell r="B39">
            <v>74</v>
          </cell>
        </row>
        <row r="40">
          <cell r="A40">
            <v>39</v>
          </cell>
          <cell r="B40">
            <v>350</v>
          </cell>
        </row>
        <row r="41">
          <cell r="A41">
            <v>40</v>
          </cell>
          <cell r="B41">
            <v>222</v>
          </cell>
        </row>
        <row r="42">
          <cell r="A42">
            <v>41</v>
          </cell>
          <cell r="B42">
            <v>187</v>
          </cell>
        </row>
        <row r="43">
          <cell r="A43">
            <v>42</v>
          </cell>
          <cell r="B43">
            <v>189</v>
          </cell>
        </row>
        <row r="44">
          <cell r="A44">
            <v>43</v>
          </cell>
          <cell r="B44">
            <v>81</v>
          </cell>
        </row>
        <row r="45">
          <cell r="A45">
            <v>44</v>
          </cell>
          <cell r="B45">
            <v>83</v>
          </cell>
        </row>
        <row r="46">
          <cell r="A46">
            <v>45</v>
          </cell>
          <cell r="B46">
            <v>72</v>
          </cell>
        </row>
        <row r="47">
          <cell r="A47">
            <v>46</v>
          </cell>
          <cell r="B47">
            <v>13</v>
          </cell>
        </row>
        <row r="48">
          <cell r="A48">
            <v>47</v>
          </cell>
          <cell r="B48">
            <v>369</v>
          </cell>
        </row>
        <row r="49">
          <cell r="A49">
            <v>48</v>
          </cell>
          <cell r="B49">
            <v>398</v>
          </cell>
        </row>
        <row r="50">
          <cell r="A50">
            <v>49</v>
          </cell>
          <cell r="B50">
            <v>188</v>
          </cell>
        </row>
        <row r="51">
          <cell r="A51">
            <v>50</v>
          </cell>
          <cell r="B51">
            <v>111</v>
          </cell>
        </row>
        <row r="52">
          <cell r="A52">
            <v>51</v>
          </cell>
          <cell r="B52">
            <v>0</v>
          </cell>
        </row>
        <row r="53">
          <cell r="A53">
            <v>52</v>
          </cell>
          <cell r="B53">
            <v>367</v>
          </cell>
        </row>
        <row r="54">
          <cell r="A54">
            <v>53</v>
          </cell>
          <cell r="B54">
            <v>80</v>
          </cell>
        </row>
        <row r="55">
          <cell r="A55">
            <v>54</v>
          </cell>
          <cell r="B55">
            <v>388</v>
          </cell>
        </row>
        <row r="56">
          <cell r="A56">
            <v>55</v>
          </cell>
          <cell r="B56">
            <v>5</v>
          </cell>
        </row>
        <row r="57">
          <cell r="A57">
            <v>56</v>
          </cell>
          <cell r="B57">
            <v>162</v>
          </cell>
        </row>
        <row r="58">
          <cell r="A58">
            <v>57</v>
          </cell>
          <cell r="B58">
            <v>128</v>
          </cell>
        </row>
        <row r="59">
          <cell r="A59">
            <v>58</v>
          </cell>
          <cell r="B59">
            <v>84</v>
          </cell>
        </row>
        <row r="60">
          <cell r="A60">
            <v>59</v>
          </cell>
          <cell r="B60">
            <v>397</v>
          </cell>
        </row>
        <row r="61">
          <cell r="A61">
            <v>60</v>
          </cell>
          <cell r="B61">
            <v>359</v>
          </cell>
        </row>
        <row r="62">
          <cell r="A62">
            <v>61</v>
          </cell>
          <cell r="B62">
            <v>99</v>
          </cell>
        </row>
        <row r="63">
          <cell r="A63">
            <v>62</v>
          </cell>
          <cell r="B63">
            <v>127</v>
          </cell>
        </row>
        <row r="64">
          <cell r="A64">
            <v>63</v>
          </cell>
          <cell r="B64">
            <v>186</v>
          </cell>
        </row>
        <row r="65">
          <cell r="A65">
            <v>64</v>
          </cell>
          <cell r="B65">
            <v>382</v>
          </cell>
        </row>
        <row r="66">
          <cell r="A66">
            <v>65</v>
          </cell>
          <cell r="B66">
            <v>366</v>
          </cell>
        </row>
        <row r="67">
          <cell r="A67">
            <v>66</v>
          </cell>
          <cell r="B67">
            <v>184</v>
          </cell>
        </row>
        <row r="68">
          <cell r="A68">
            <v>67</v>
          </cell>
          <cell r="B68">
            <v>396</v>
          </cell>
        </row>
        <row r="69">
          <cell r="A69">
            <v>68</v>
          </cell>
          <cell r="B69">
            <v>395</v>
          </cell>
        </row>
        <row r="70">
          <cell r="A70">
            <v>69</v>
          </cell>
          <cell r="B70">
            <v>370</v>
          </cell>
        </row>
        <row r="71">
          <cell r="A71">
            <v>70</v>
          </cell>
          <cell r="B71">
            <v>278</v>
          </cell>
        </row>
        <row r="72">
          <cell r="A72">
            <v>71</v>
          </cell>
          <cell r="B72">
            <v>0</v>
          </cell>
        </row>
        <row r="73">
          <cell r="A73">
            <v>72</v>
          </cell>
          <cell r="B73">
            <v>0</v>
          </cell>
        </row>
        <row r="74">
          <cell r="A74">
            <v>73</v>
          </cell>
          <cell r="B74">
            <v>393</v>
          </cell>
        </row>
        <row r="75">
          <cell r="A75">
            <v>74</v>
          </cell>
          <cell r="B75">
            <v>262</v>
          </cell>
        </row>
        <row r="76">
          <cell r="A76">
            <v>75</v>
          </cell>
          <cell r="B76">
            <v>371</v>
          </cell>
        </row>
        <row r="77">
          <cell r="A77">
            <v>76</v>
          </cell>
          <cell r="B77">
            <v>89</v>
          </cell>
        </row>
        <row r="78">
          <cell r="A78">
            <v>77</v>
          </cell>
          <cell r="B78">
            <v>255</v>
          </cell>
        </row>
        <row r="79">
          <cell r="A79">
            <v>78</v>
          </cell>
          <cell r="B79">
            <v>0</v>
          </cell>
        </row>
        <row r="80">
          <cell r="A80">
            <v>79</v>
          </cell>
          <cell r="B80">
            <v>224</v>
          </cell>
        </row>
        <row r="81">
          <cell r="A81">
            <v>80</v>
          </cell>
          <cell r="B81">
            <v>358</v>
          </cell>
        </row>
        <row r="82">
          <cell r="A82">
            <v>81</v>
          </cell>
          <cell r="B82">
            <v>209</v>
          </cell>
        </row>
        <row r="83">
          <cell r="A83">
            <v>82</v>
          </cell>
          <cell r="B83">
            <v>356</v>
          </cell>
        </row>
        <row r="84">
          <cell r="A84">
            <v>83</v>
          </cell>
          <cell r="B84">
            <v>372</v>
          </cell>
        </row>
        <row r="85">
          <cell r="A85">
            <v>84</v>
          </cell>
          <cell r="B85">
            <v>229</v>
          </cell>
        </row>
        <row r="86">
          <cell r="A86">
            <v>85</v>
          </cell>
          <cell r="B86">
            <v>256</v>
          </cell>
        </row>
        <row r="87">
          <cell r="A87">
            <v>86</v>
          </cell>
          <cell r="B87">
            <v>380</v>
          </cell>
        </row>
        <row r="88">
          <cell r="A88">
            <v>87</v>
          </cell>
          <cell r="B88">
            <v>283</v>
          </cell>
        </row>
        <row r="89">
          <cell r="A89">
            <v>88</v>
          </cell>
          <cell r="B89">
            <v>205</v>
          </cell>
        </row>
        <row r="90">
          <cell r="A90">
            <v>89</v>
          </cell>
          <cell r="B90">
            <v>85</v>
          </cell>
        </row>
        <row r="91">
          <cell r="A91">
            <v>90</v>
          </cell>
          <cell r="B91">
            <v>284</v>
          </cell>
        </row>
        <row r="92">
          <cell r="A92">
            <v>91</v>
          </cell>
          <cell r="B92">
            <v>285</v>
          </cell>
        </row>
        <row r="93">
          <cell r="A93">
            <v>92</v>
          </cell>
          <cell r="B93">
            <v>0</v>
          </cell>
        </row>
        <row r="94">
          <cell r="A94">
            <v>93</v>
          </cell>
          <cell r="B94">
            <v>225</v>
          </cell>
        </row>
        <row r="95">
          <cell r="A95">
            <v>94</v>
          </cell>
          <cell r="B95">
            <v>95</v>
          </cell>
        </row>
        <row r="96">
          <cell r="A96">
            <v>95</v>
          </cell>
          <cell r="B96">
            <v>344</v>
          </cell>
        </row>
        <row r="97">
          <cell r="A97">
            <v>96</v>
          </cell>
          <cell r="B97">
            <v>0</v>
          </cell>
        </row>
        <row r="98">
          <cell r="A98">
            <v>97</v>
          </cell>
          <cell r="B98">
            <v>389</v>
          </cell>
        </row>
        <row r="99">
          <cell r="A99">
            <v>98</v>
          </cell>
          <cell r="B99">
            <v>383</v>
          </cell>
        </row>
        <row r="100">
          <cell r="A100">
            <v>99</v>
          </cell>
          <cell r="B100">
            <v>98</v>
          </cell>
        </row>
        <row r="101">
          <cell r="A101">
            <v>100</v>
          </cell>
          <cell r="B101">
            <v>14</v>
          </cell>
        </row>
        <row r="102">
          <cell r="A102">
            <v>101</v>
          </cell>
          <cell r="B102">
            <v>387</v>
          </cell>
        </row>
        <row r="103">
          <cell r="A103">
            <v>102</v>
          </cell>
          <cell r="B103">
            <v>77</v>
          </cell>
        </row>
        <row r="104">
          <cell r="A104">
            <v>103</v>
          </cell>
          <cell r="B104">
            <v>96</v>
          </cell>
        </row>
        <row r="105">
          <cell r="A105">
            <v>104</v>
          </cell>
          <cell r="B105">
            <v>0</v>
          </cell>
        </row>
        <row r="106">
          <cell r="A106">
            <v>105</v>
          </cell>
          <cell r="B106">
            <v>373</v>
          </cell>
        </row>
        <row r="107">
          <cell r="A107">
            <v>106</v>
          </cell>
          <cell r="B107">
            <v>126</v>
          </cell>
        </row>
        <row r="108">
          <cell r="A108">
            <v>107</v>
          </cell>
          <cell r="B108">
            <v>207</v>
          </cell>
        </row>
        <row r="109">
          <cell r="A109">
            <v>108</v>
          </cell>
          <cell r="B109">
            <v>20</v>
          </cell>
        </row>
        <row r="110">
          <cell r="A110">
            <v>109</v>
          </cell>
          <cell r="B110">
            <v>218</v>
          </cell>
        </row>
        <row r="111">
          <cell r="A111">
            <v>110</v>
          </cell>
          <cell r="B111">
            <v>392</v>
          </cell>
        </row>
        <row r="112">
          <cell r="A112">
            <v>111</v>
          </cell>
          <cell r="B112">
            <v>364</v>
          </cell>
        </row>
        <row r="113">
          <cell r="A113">
            <v>112</v>
          </cell>
          <cell r="B113">
            <v>254</v>
          </cell>
        </row>
        <row r="114">
          <cell r="A114">
            <v>113</v>
          </cell>
          <cell r="B114">
            <v>86</v>
          </cell>
        </row>
        <row r="115">
          <cell r="A115">
            <v>114</v>
          </cell>
          <cell r="B115">
            <v>365</v>
          </cell>
        </row>
        <row r="116">
          <cell r="A116">
            <v>115</v>
          </cell>
          <cell r="B116">
            <v>0</v>
          </cell>
        </row>
        <row r="117">
          <cell r="A117">
            <v>116</v>
          </cell>
          <cell r="B117">
            <v>223</v>
          </cell>
        </row>
        <row r="118">
          <cell r="A118">
            <v>117</v>
          </cell>
          <cell r="B118">
            <v>363</v>
          </cell>
        </row>
        <row r="119">
          <cell r="A119">
            <v>118</v>
          </cell>
          <cell r="B119">
            <v>271</v>
          </cell>
        </row>
        <row r="120">
          <cell r="A120">
            <v>119</v>
          </cell>
          <cell r="B120">
            <v>362</v>
          </cell>
        </row>
        <row r="121">
          <cell r="A121">
            <v>120</v>
          </cell>
          <cell r="B121">
            <v>390</v>
          </cell>
        </row>
        <row r="122">
          <cell r="A122">
            <v>121</v>
          </cell>
          <cell r="B122">
            <v>357</v>
          </cell>
        </row>
        <row r="123">
          <cell r="A123">
            <v>122</v>
          </cell>
          <cell r="B123">
            <v>37</v>
          </cell>
        </row>
        <row r="124">
          <cell r="A124">
            <v>123</v>
          </cell>
          <cell r="B124">
            <v>110</v>
          </cell>
        </row>
        <row r="125">
          <cell r="A125">
            <v>124</v>
          </cell>
          <cell r="B125">
            <v>243</v>
          </cell>
        </row>
        <row r="126">
          <cell r="A126">
            <v>125</v>
          </cell>
          <cell r="B126">
            <v>109</v>
          </cell>
        </row>
        <row r="127">
          <cell r="A127">
            <v>126</v>
          </cell>
          <cell r="B127">
            <v>185</v>
          </cell>
        </row>
        <row r="128">
          <cell r="A128">
            <v>127</v>
          </cell>
          <cell r="B128">
            <v>79</v>
          </cell>
        </row>
        <row r="129">
          <cell r="A129">
            <v>128</v>
          </cell>
          <cell r="B129">
            <v>0</v>
          </cell>
        </row>
        <row r="130">
          <cell r="A130">
            <v>129</v>
          </cell>
          <cell r="B130">
            <v>240</v>
          </cell>
        </row>
        <row r="131">
          <cell r="A131">
            <v>130</v>
          </cell>
          <cell r="B131">
            <v>67</v>
          </cell>
        </row>
        <row r="132">
          <cell r="A132">
            <v>131</v>
          </cell>
          <cell r="B132">
            <v>76</v>
          </cell>
        </row>
        <row r="133">
          <cell r="A133">
            <v>132</v>
          </cell>
          <cell r="B133">
            <v>266</v>
          </cell>
        </row>
        <row r="134">
          <cell r="A134">
            <v>133</v>
          </cell>
          <cell r="B134">
            <v>176</v>
          </cell>
        </row>
        <row r="135">
          <cell r="A135">
            <v>134</v>
          </cell>
          <cell r="B135">
            <v>361</v>
          </cell>
        </row>
        <row r="136">
          <cell r="A136">
            <v>135</v>
          </cell>
          <cell r="B136">
            <v>125</v>
          </cell>
        </row>
        <row r="137">
          <cell r="A137">
            <v>136</v>
          </cell>
          <cell r="B137">
            <v>141</v>
          </cell>
        </row>
        <row r="138">
          <cell r="A138">
            <v>137</v>
          </cell>
          <cell r="B138">
            <v>135</v>
          </cell>
        </row>
        <row r="139">
          <cell r="A139">
            <v>138</v>
          </cell>
          <cell r="B139">
            <v>394</v>
          </cell>
        </row>
        <row r="140">
          <cell r="A140">
            <v>139</v>
          </cell>
          <cell r="B140">
            <v>374</v>
          </cell>
        </row>
        <row r="141">
          <cell r="A141">
            <v>140</v>
          </cell>
          <cell r="B141">
            <v>68</v>
          </cell>
        </row>
        <row r="142">
          <cell r="A142">
            <v>141</v>
          </cell>
          <cell r="B142">
            <v>70</v>
          </cell>
        </row>
        <row r="143">
          <cell r="A143">
            <v>142</v>
          </cell>
          <cell r="B143">
            <v>391</v>
          </cell>
        </row>
        <row r="144">
          <cell r="A144">
            <v>143</v>
          </cell>
          <cell r="B144">
            <v>384</v>
          </cell>
        </row>
        <row r="145">
          <cell r="A145">
            <v>144</v>
          </cell>
          <cell r="B145">
            <v>267</v>
          </cell>
        </row>
        <row r="146">
          <cell r="A146">
            <v>145</v>
          </cell>
          <cell r="B146">
            <v>102</v>
          </cell>
        </row>
        <row r="147">
          <cell r="A147">
            <v>146</v>
          </cell>
          <cell r="B147">
            <v>69</v>
          </cell>
        </row>
        <row r="148">
          <cell r="A148">
            <v>147</v>
          </cell>
          <cell r="B148">
            <v>12</v>
          </cell>
        </row>
        <row r="149">
          <cell r="A149">
            <v>148</v>
          </cell>
          <cell r="B149">
            <v>178</v>
          </cell>
        </row>
        <row r="150">
          <cell r="A150">
            <v>149</v>
          </cell>
          <cell r="B150">
            <v>177</v>
          </cell>
        </row>
        <row r="151">
          <cell r="A151">
            <v>150</v>
          </cell>
          <cell r="B151">
            <v>78</v>
          </cell>
        </row>
        <row r="152">
          <cell r="A152">
            <v>151</v>
          </cell>
          <cell r="B152">
            <v>237</v>
          </cell>
        </row>
        <row r="153">
          <cell r="A153">
            <v>152</v>
          </cell>
          <cell r="B153">
            <v>348</v>
          </cell>
        </row>
        <row r="154">
          <cell r="A154">
            <v>153</v>
          </cell>
          <cell r="B154">
            <v>375</v>
          </cell>
        </row>
        <row r="155">
          <cell r="A155">
            <v>154</v>
          </cell>
          <cell r="B155">
            <v>228</v>
          </cell>
        </row>
        <row r="156">
          <cell r="A156">
            <v>155</v>
          </cell>
          <cell r="B156">
            <v>116</v>
          </cell>
        </row>
        <row r="157">
          <cell r="A157">
            <v>156</v>
          </cell>
          <cell r="B157">
            <v>1156</v>
          </cell>
        </row>
        <row r="158">
          <cell r="A158">
            <v>157</v>
          </cell>
          <cell r="B158">
            <v>286</v>
          </cell>
        </row>
        <row r="159">
          <cell r="A159">
            <v>158</v>
          </cell>
          <cell r="B159">
            <v>71</v>
          </cell>
        </row>
        <row r="160">
          <cell r="A160">
            <v>159</v>
          </cell>
          <cell r="B160">
            <v>0</v>
          </cell>
        </row>
        <row r="161">
          <cell r="A161">
            <v>160</v>
          </cell>
          <cell r="B161">
            <v>11</v>
          </cell>
        </row>
        <row r="162">
          <cell r="A162">
            <v>161</v>
          </cell>
          <cell r="B162">
            <v>277</v>
          </cell>
        </row>
        <row r="163">
          <cell r="A163">
            <v>162</v>
          </cell>
          <cell r="B163">
            <v>0</v>
          </cell>
        </row>
        <row r="164">
          <cell r="A164">
            <v>163</v>
          </cell>
          <cell r="B164">
            <v>242</v>
          </cell>
        </row>
        <row r="165">
          <cell r="A165">
            <v>164</v>
          </cell>
          <cell r="B165">
            <v>353</v>
          </cell>
        </row>
        <row r="166">
          <cell r="A166">
            <v>165</v>
          </cell>
          <cell r="B166">
            <v>0</v>
          </cell>
        </row>
        <row r="167">
          <cell r="A167">
            <v>166</v>
          </cell>
          <cell r="B167">
            <v>66</v>
          </cell>
        </row>
        <row r="168">
          <cell r="A168">
            <v>167</v>
          </cell>
          <cell r="B168">
            <v>376</v>
          </cell>
        </row>
        <row r="169">
          <cell r="A169">
            <v>168</v>
          </cell>
          <cell r="B169">
            <v>0</v>
          </cell>
        </row>
        <row r="170">
          <cell r="A170">
            <v>169</v>
          </cell>
          <cell r="B170">
            <v>158</v>
          </cell>
        </row>
        <row r="171">
          <cell r="A171">
            <v>170</v>
          </cell>
          <cell r="B171">
            <v>0</v>
          </cell>
        </row>
        <row r="172">
          <cell r="A172">
            <v>171</v>
          </cell>
          <cell r="B172">
            <v>385</v>
          </cell>
        </row>
        <row r="173">
          <cell r="A173">
            <v>172</v>
          </cell>
          <cell r="B173">
            <v>268</v>
          </cell>
        </row>
        <row r="174">
          <cell r="A174">
            <v>173</v>
          </cell>
          <cell r="B174">
            <v>287</v>
          </cell>
        </row>
        <row r="175">
          <cell r="A175">
            <v>174</v>
          </cell>
          <cell r="B175">
            <v>269</v>
          </cell>
        </row>
        <row r="176">
          <cell r="A176">
            <v>175</v>
          </cell>
          <cell r="B176">
            <v>377</v>
          </cell>
        </row>
        <row r="177">
          <cell r="A177">
            <v>176</v>
          </cell>
          <cell r="B177">
            <v>378</v>
          </cell>
        </row>
        <row r="178">
          <cell r="A178">
            <v>177</v>
          </cell>
          <cell r="B178">
            <v>379</v>
          </cell>
        </row>
        <row r="179">
          <cell r="A179">
            <v>178</v>
          </cell>
          <cell r="B179">
            <v>288</v>
          </cell>
        </row>
        <row r="180">
          <cell r="A180">
            <v>179</v>
          </cell>
          <cell r="B180">
            <v>0</v>
          </cell>
        </row>
        <row r="181">
          <cell r="A181">
            <v>180</v>
          </cell>
          <cell r="B181">
            <v>289</v>
          </cell>
        </row>
        <row r="182">
          <cell r="A182">
            <v>181</v>
          </cell>
          <cell r="B182">
            <v>123</v>
          </cell>
        </row>
        <row r="183">
          <cell r="A183">
            <v>182</v>
          </cell>
          <cell r="B183">
            <v>118</v>
          </cell>
        </row>
        <row r="184">
          <cell r="A184">
            <v>183</v>
          </cell>
          <cell r="B184">
            <v>275</v>
          </cell>
        </row>
        <row r="185">
          <cell r="A185">
            <v>184</v>
          </cell>
          <cell r="B185">
            <v>114</v>
          </cell>
        </row>
        <row r="186">
          <cell r="A186">
            <v>185</v>
          </cell>
          <cell r="B186">
            <v>232</v>
          </cell>
        </row>
        <row r="187">
          <cell r="A187">
            <v>186</v>
          </cell>
          <cell r="B187">
            <v>236</v>
          </cell>
        </row>
        <row r="188">
          <cell r="A188">
            <v>187</v>
          </cell>
          <cell r="B188">
            <v>65</v>
          </cell>
        </row>
        <row r="189">
          <cell r="A189">
            <v>188</v>
          </cell>
          <cell r="B189">
            <v>272</v>
          </cell>
        </row>
        <row r="190">
          <cell r="A190">
            <v>189</v>
          </cell>
          <cell r="B190">
            <v>87</v>
          </cell>
        </row>
        <row r="191">
          <cell r="A191">
            <v>190</v>
          </cell>
          <cell r="B191">
            <v>88</v>
          </cell>
        </row>
        <row r="192">
          <cell r="A192">
            <v>191</v>
          </cell>
          <cell r="B192">
            <v>241</v>
          </cell>
        </row>
        <row r="193">
          <cell r="A193">
            <v>192</v>
          </cell>
          <cell r="B193">
            <v>154</v>
          </cell>
        </row>
        <row r="194">
          <cell r="A194">
            <v>193</v>
          </cell>
          <cell r="B194">
            <v>233</v>
          </cell>
        </row>
        <row r="195">
          <cell r="A195">
            <v>194</v>
          </cell>
          <cell r="B195">
            <v>281</v>
          </cell>
        </row>
        <row r="196">
          <cell r="A196">
            <v>195</v>
          </cell>
          <cell r="B196">
            <v>101</v>
          </cell>
        </row>
        <row r="197">
          <cell r="A197">
            <v>196</v>
          </cell>
          <cell r="B197">
            <v>276</v>
          </cell>
        </row>
        <row r="198">
          <cell r="A198">
            <v>197</v>
          </cell>
          <cell r="B198">
            <v>157</v>
          </cell>
        </row>
        <row r="199">
          <cell r="A199">
            <v>198</v>
          </cell>
          <cell r="B199">
            <v>234</v>
          </cell>
        </row>
        <row r="200">
          <cell r="A200">
            <v>199</v>
          </cell>
          <cell r="B200">
            <v>0</v>
          </cell>
        </row>
        <row r="201">
          <cell r="A201">
            <v>200</v>
          </cell>
          <cell r="B201">
            <v>9</v>
          </cell>
        </row>
        <row r="202">
          <cell r="A202">
            <v>201</v>
          </cell>
          <cell r="B202">
            <v>290</v>
          </cell>
        </row>
        <row r="203">
          <cell r="A203">
            <v>202</v>
          </cell>
          <cell r="B203">
            <v>0</v>
          </cell>
        </row>
        <row r="204">
          <cell r="A204">
            <v>203</v>
          </cell>
          <cell r="B204">
            <v>100</v>
          </cell>
        </row>
        <row r="205">
          <cell r="A205">
            <v>204</v>
          </cell>
          <cell r="B205">
            <v>291</v>
          </cell>
        </row>
        <row r="206">
          <cell r="A206">
            <v>205</v>
          </cell>
          <cell r="B206">
            <v>0</v>
          </cell>
        </row>
        <row r="207">
          <cell r="A207">
            <v>206</v>
          </cell>
          <cell r="B207">
            <v>215</v>
          </cell>
        </row>
        <row r="208">
          <cell r="A208">
            <v>207</v>
          </cell>
          <cell r="B208">
            <v>0</v>
          </cell>
        </row>
        <row r="209">
          <cell r="A209">
            <v>208</v>
          </cell>
          <cell r="B209">
            <v>10</v>
          </cell>
        </row>
        <row r="210">
          <cell r="A210">
            <v>209</v>
          </cell>
          <cell r="B210">
            <v>340</v>
          </cell>
        </row>
        <row r="211">
          <cell r="A211">
            <v>210</v>
          </cell>
          <cell r="B211">
            <v>94</v>
          </cell>
        </row>
        <row r="212">
          <cell r="A212">
            <v>211</v>
          </cell>
          <cell r="B212">
            <v>239</v>
          </cell>
        </row>
        <row r="213">
          <cell r="A213">
            <v>212</v>
          </cell>
          <cell r="B213">
            <v>292</v>
          </cell>
        </row>
        <row r="214">
          <cell r="A214">
            <v>213</v>
          </cell>
          <cell r="B214">
            <v>293</v>
          </cell>
        </row>
        <row r="215">
          <cell r="A215">
            <v>214</v>
          </cell>
          <cell r="B215">
            <v>280</v>
          </cell>
        </row>
        <row r="216">
          <cell r="A216">
            <v>215</v>
          </cell>
          <cell r="B216">
            <v>93</v>
          </cell>
        </row>
        <row r="217">
          <cell r="A217">
            <v>216</v>
          </cell>
          <cell r="B217">
            <v>294</v>
          </cell>
        </row>
        <row r="218">
          <cell r="A218">
            <v>217</v>
          </cell>
          <cell r="B218">
            <v>295</v>
          </cell>
        </row>
        <row r="219">
          <cell r="A219">
            <v>218</v>
          </cell>
          <cell r="B219">
            <v>181</v>
          </cell>
        </row>
        <row r="220">
          <cell r="A220">
            <v>219</v>
          </cell>
          <cell r="B220">
            <v>235</v>
          </cell>
        </row>
        <row r="221">
          <cell r="A221">
            <v>220</v>
          </cell>
          <cell r="B221">
            <v>7</v>
          </cell>
        </row>
        <row r="222">
          <cell r="A222">
            <v>221</v>
          </cell>
          <cell r="B222">
            <v>227</v>
          </cell>
        </row>
        <row r="223">
          <cell r="A223">
            <v>222</v>
          </cell>
          <cell r="B223">
            <v>0</v>
          </cell>
        </row>
        <row r="224">
          <cell r="A224">
            <v>223</v>
          </cell>
          <cell r="B224">
            <v>226</v>
          </cell>
        </row>
        <row r="225">
          <cell r="A225">
            <v>224</v>
          </cell>
          <cell r="B225">
            <v>296</v>
          </cell>
        </row>
        <row r="226">
          <cell r="A226">
            <v>225</v>
          </cell>
          <cell r="B226">
            <v>0</v>
          </cell>
        </row>
        <row r="227">
          <cell r="A227">
            <v>226</v>
          </cell>
          <cell r="B227">
            <v>270</v>
          </cell>
        </row>
        <row r="228">
          <cell r="A228">
            <v>227</v>
          </cell>
          <cell r="B228">
            <v>0</v>
          </cell>
        </row>
        <row r="229">
          <cell r="A229">
            <v>228</v>
          </cell>
          <cell r="B229">
            <v>0</v>
          </cell>
        </row>
        <row r="230">
          <cell r="A230">
            <v>229</v>
          </cell>
          <cell r="B230">
            <v>279</v>
          </cell>
        </row>
        <row r="231">
          <cell r="A231">
            <v>230</v>
          </cell>
          <cell r="B231">
            <v>156</v>
          </cell>
        </row>
        <row r="232">
          <cell r="A232">
            <v>231</v>
          </cell>
          <cell r="B232">
            <v>0</v>
          </cell>
        </row>
        <row r="233">
          <cell r="A233">
            <v>232</v>
          </cell>
          <cell r="B233">
            <v>214</v>
          </cell>
        </row>
        <row r="234">
          <cell r="A234">
            <v>233</v>
          </cell>
          <cell r="B234">
            <v>0</v>
          </cell>
        </row>
        <row r="235">
          <cell r="A235">
            <v>234</v>
          </cell>
          <cell r="B235">
            <v>0</v>
          </cell>
        </row>
        <row r="236">
          <cell r="A236">
            <v>235</v>
          </cell>
          <cell r="B236">
            <v>238</v>
          </cell>
        </row>
        <row r="237">
          <cell r="A237">
            <v>236</v>
          </cell>
          <cell r="B237">
            <v>0</v>
          </cell>
        </row>
        <row r="238">
          <cell r="A238">
            <v>237</v>
          </cell>
          <cell r="B238">
            <v>230</v>
          </cell>
        </row>
        <row r="239">
          <cell r="A239">
            <v>238</v>
          </cell>
          <cell r="B239">
            <v>166</v>
          </cell>
        </row>
        <row r="240">
          <cell r="A240">
            <v>239</v>
          </cell>
          <cell r="B240">
            <v>0</v>
          </cell>
        </row>
        <row r="241">
          <cell r="A241">
            <v>240</v>
          </cell>
          <cell r="B241">
            <v>221</v>
          </cell>
        </row>
        <row r="242">
          <cell r="A242">
            <v>241</v>
          </cell>
          <cell r="B242">
            <v>297</v>
          </cell>
        </row>
        <row r="243">
          <cell r="A243">
            <v>242</v>
          </cell>
          <cell r="B243">
            <v>0</v>
          </cell>
        </row>
        <row r="244">
          <cell r="A244">
            <v>243</v>
          </cell>
          <cell r="B244">
            <v>6</v>
          </cell>
        </row>
        <row r="245">
          <cell r="A245">
            <v>244</v>
          </cell>
          <cell r="B245">
            <v>231</v>
          </cell>
        </row>
        <row r="246">
          <cell r="A246">
            <v>245</v>
          </cell>
          <cell r="B246">
            <v>386</v>
          </cell>
        </row>
        <row r="247">
          <cell r="A247">
            <v>246</v>
          </cell>
          <cell r="B247">
            <v>349</v>
          </cell>
        </row>
        <row r="248">
          <cell r="A248">
            <v>247</v>
          </cell>
          <cell r="B248">
            <v>103</v>
          </cell>
        </row>
        <row r="249">
          <cell r="A249">
            <v>248</v>
          </cell>
          <cell r="B249">
            <v>263</v>
          </cell>
        </row>
        <row r="250">
          <cell r="A250">
            <v>249</v>
          </cell>
          <cell r="B250">
            <v>282</v>
          </cell>
        </row>
        <row r="251">
          <cell r="A251">
            <v>250</v>
          </cell>
          <cell r="B251">
            <v>298</v>
          </cell>
        </row>
        <row r="252">
          <cell r="A252">
            <v>251</v>
          </cell>
          <cell r="B252">
            <v>0</v>
          </cell>
        </row>
        <row r="253">
          <cell r="A253">
            <v>252</v>
          </cell>
          <cell r="B253">
            <v>168</v>
          </cell>
        </row>
        <row r="254">
          <cell r="A254">
            <v>253</v>
          </cell>
          <cell r="B254">
            <v>142</v>
          </cell>
        </row>
        <row r="255">
          <cell r="A255">
            <v>254</v>
          </cell>
          <cell r="B255">
            <v>0</v>
          </cell>
        </row>
        <row r="256">
          <cell r="A256">
            <v>255</v>
          </cell>
          <cell r="B256">
            <v>257</v>
          </cell>
        </row>
        <row r="257">
          <cell r="A257">
            <v>256</v>
          </cell>
          <cell r="B257">
            <v>273</v>
          </cell>
        </row>
        <row r="258">
          <cell r="A258">
            <v>257</v>
          </cell>
          <cell r="B258">
            <v>264</v>
          </cell>
        </row>
        <row r="259">
          <cell r="A259">
            <v>258</v>
          </cell>
          <cell r="B259">
            <v>90</v>
          </cell>
        </row>
        <row r="260">
          <cell r="A260">
            <v>259</v>
          </cell>
          <cell r="B260">
            <v>274</v>
          </cell>
        </row>
        <row r="261">
          <cell r="A261">
            <v>260</v>
          </cell>
          <cell r="B261">
            <v>265</v>
          </cell>
        </row>
        <row r="262">
          <cell r="A262">
            <v>261</v>
          </cell>
          <cell r="B262">
            <v>91</v>
          </cell>
        </row>
        <row r="263">
          <cell r="A263">
            <v>262</v>
          </cell>
          <cell r="B263">
            <v>0</v>
          </cell>
        </row>
        <row r="264">
          <cell r="A264">
            <v>263</v>
          </cell>
          <cell r="B264">
            <v>143</v>
          </cell>
        </row>
        <row r="265">
          <cell r="A265">
            <v>264</v>
          </cell>
          <cell r="B265">
            <v>299</v>
          </cell>
        </row>
        <row r="266">
          <cell r="A266">
            <v>265</v>
          </cell>
          <cell r="B266">
            <v>134</v>
          </cell>
        </row>
        <row r="267">
          <cell r="A267">
            <v>266</v>
          </cell>
          <cell r="B267">
            <v>213</v>
          </cell>
        </row>
        <row r="268">
          <cell r="A268">
            <v>267</v>
          </cell>
          <cell r="B268">
            <v>164</v>
          </cell>
        </row>
        <row r="269">
          <cell r="A269">
            <v>268</v>
          </cell>
          <cell r="B269">
            <v>258</v>
          </cell>
        </row>
        <row r="270">
          <cell r="A270">
            <v>269</v>
          </cell>
          <cell r="B270">
            <v>155</v>
          </cell>
        </row>
        <row r="271">
          <cell r="A271">
            <v>270</v>
          </cell>
          <cell r="B271">
            <v>146</v>
          </cell>
        </row>
        <row r="272">
          <cell r="A272">
            <v>271</v>
          </cell>
          <cell r="B272">
            <v>300</v>
          </cell>
        </row>
        <row r="273">
          <cell r="A273">
            <v>272</v>
          </cell>
          <cell r="B273">
            <v>0</v>
          </cell>
        </row>
        <row r="274">
          <cell r="A274">
            <v>273</v>
          </cell>
          <cell r="B274">
            <v>191</v>
          </cell>
        </row>
        <row r="275">
          <cell r="A275">
            <v>274</v>
          </cell>
          <cell r="B275">
            <v>92</v>
          </cell>
        </row>
        <row r="276">
          <cell r="A276">
            <v>275</v>
          </cell>
          <cell r="B276">
            <v>301</v>
          </cell>
        </row>
        <row r="277">
          <cell r="A277">
            <v>276</v>
          </cell>
          <cell r="B277">
            <v>302</v>
          </cell>
        </row>
        <row r="278">
          <cell r="A278">
            <v>277</v>
          </cell>
          <cell r="B278">
            <v>303</v>
          </cell>
        </row>
        <row r="279">
          <cell r="A279">
            <v>278</v>
          </cell>
          <cell r="B279">
            <v>0</v>
          </cell>
        </row>
        <row r="280">
          <cell r="A280">
            <v>279</v>
          </cell>
          <cell r="B280">
            <v>144</v>
          </cell>
        </row>
        <row r="281">
          <cell r="A281">
            <v>280</v>
          </cell>
          <cell r="B281">
            <v>304</v>
          </cell>
        </row>
        <row r="282">
          <cell r="A282">
            <v>281</v>
          </cell>
          <cell r="B282">
            <v>119</v>
          </cell>
        </row>
        <row r="283">
          <cell r="A283">
            <v>282</v>
          </cell>
          <cell r="B283">
            <v>0</v>
          </cell>
        </row>
        <row r="284">
          <cell r="A284">
            <v>283</v>
          </cell>
          <cell r="B284">
            <v>261</v>
          </cell>
        </row>
        <row r="285">
          <cell r="A285">
            <v>284</v>
          </cell>
          <cell r="B285">
            <v>1284</v>
          </cell>
        </row>
        <row r="286">
          <cell r="A286">
            <v>285</v>
          </cell>
          <cell r="B286">
            <v>131</v>
          </cell>
        </row>
        <row r="287">
          <cell r="A287">
            <v>286</v>
          </cell>
          <cell r="B287">
            <v>347</v>
          </cell>
        </row>
        <row r="288">
          <cell r="A288">
            <v>287</v>
          </cell>
          <cell r="B288">
            <v>341</v>
          </cell>
        </row>
        <row r="289">
          <cell r="A289">
            <v>288</v>
          </cell>
          <cell r="B289">
            <v>0</v>
          </cell>
        </row>
        <row r="290">
          <cell r="A290">
            <v>289</v>
          </cell>
          <cell r="B290">
            <v>259</v>
          </cell>
        </row>
        <row r="291">
          <cell r="A291">
            <v>290</v>
          </cell>
          <cell r="B291">
            <v>105</v>
          </cell>
        </row>
        <row r="292">
          <cell r="A292">
            <v>291</v>
          </cell>
          <cell r="B292">
            <v>305</v>
          </cell>
        </row>
        <row r="293">
          <cell r="A293">
            <v>292</v>
          </cell>
          <cell r="B293">
            <v>306</v>
          </cell>
        </row>
        <row r="294">
          <cell r="A294">
            <v>293</v>
          </cell>
          <cell r="B294">
            <v>307</v>
          </cell>
        </row>
        <row r="295">
          <cell r="A295">
            <v>294</v>
          </cell>
          <cell r="B295">
            <v>0</v>
          </cell>
        </row>
        <row r="296">
          <cell r="A296">
            <v>295</v>
          </cell>
          <cell r="B296">
            <v>246</v>
          </cell>
        </row>
        <row r="297">
          <cell r="A297">
            <v>296</v>
          </cell>
          <cell r="B297">
            <v>0</v>
          </cell>
        </row>
        <row r="298">
          <cell r="A298">
            <v>297</v>
          </cell>
          <cell r="B298">
            <v>260</v>
          </cell>
        </row>
        <row r="299">
          <cell r="A299">
            <v>298</v>
          </cell>
          <cell r="B299">
            <v>193</v>
          </cell>
        </row>
        <row r="300">
          <cell r="A300">
            <v>299</v>
          </cell>
          <cell r="B300">
            <v>195</v>
          </cell>
        </row>
        <row r="301">
          <cell r="A301">
            <v>300</v>
          </cell>
          <cell r="B301">
            <v>0</v>
          </cell>
        </row>
        <row r="302">
          <cell r="A302">
            <v>301</v>
          </cell>
          <cell r="B302">
            <v>196</v>
          </cell>
        </row>
        <row r="303">
          <cell r="A303">
            <v>302</v>
          </cell>
          <cell r="B303">
            <v>173</v>
          </cell>
        </row>
        <row r="304">
          <cell r="A304">
            <v>303</v>
          </cell>
          <cell r="B304">
            <v>339</v>
          </cell>
        </row>
        <row r="305">
          <cell r="A305">
            <v>304</v>
          </cell>
          <cell r="B305">
            <v>139</v>
          </cell>
        </row>
        <row r="306">
          <cell r="A306">
            <v>305</v>
          </cell>
          <cell r="B306">
            <v>1305</v>
          </cell>
        </row>
        <row r="307">
          <cell r="A307">
            <v>306</v>
          </cell>
          <cell r="B307">
            <v>308</v>
          </cell>
        </row>
        <row r="308">
          <cell r="A308">
            <v>307</v>
          </cell>
          <cell r="B308">
            <v>346</v>
          </cell>
        </row>
        <row r="309">
          <cell r="A309">
            <v>308</v>
          </cell>
          <cell r="B309">
            <v>132</v>
          </cell>
        </row>
        <row r="310">
          <cell r="A310">
            <v>309</v>
          </cell>
          <cell r="B310">
            <v>0</v>
          </cell>
        </row>
        <row r="311">
          <cell r="A311">
            <v>310</v>
          </cell>
          <cell r="B311">
            <v>138</v>
          </cell>
        </row>
        <row r="312">
          <cell r="A312">
            <v>311</v>
          </cell>
          <cell r="B312">
            <v>21</v>
          </cell>
        </row>
        <row r="313">
          <cell r="A313">
            <v>312</v>
          </cell>
          <cell r="B313">
            <v>198</v>
          </cell>
        </row>
        <row r="314">
          <cell r="A314">
            <v>313</v>
          </cell>
          <cell r="B314">
            <v>0</v>
          </cell>
        </row>
        <row r="315">
          <cell r="A315">
            <v>314</v>
          </cell>
          <cell r="B315">
            <v>0</v>
          </cell>
        </row>
        <row r="316">
          <cell r="A316">
            <v>315</v>
          </cell>
          <cell r="B316">
            <v>194</v>
          </cell>
        </row>
        <row r="317">
          <cell r="A317">
            <v>316</v>
          </cell>
          <cell r="B317">
            <v>206</v>
          </cell>
        </row>
        <row r="318">
          <cell r="A318">
            <v>317</v>
          </cell>
          <cell r="B318">
            <v>197</v>
          </cell>
        </row>
        <row r="319">
          <cell r="A319">
            <v>318</v>
          </cell>
          <cell r="B319">
            <v>137</v>
          </cell>
        </row>
        <row r="320">
          <cell r="A320">
            <v>319</v>
          </cell>
          <cell r="B320">
            <v>0</v>
          </cell>
        </row>
        <row r="321">
          <cell r="A321">
            <v>320</v>
          </cell>
          <cell r="B321">
            <v>216</v>
          </cell>
        </row>
        <row r="322">
          <cell r="A322">
            <v>321</v>
          </cell>
          <cell r="B322">
            <v>35</v>
          </cell>
        </row>
        <row r="323">
          <cell r="A323">
            <v>322</v>
          </cell>
          <cell r="B323">
            <v>309</v>
          </cell>
        </row>
        <row r="324">
          <cell r="A324">
            <v>323</v>
          </cell>
          <cell r="B324">
            <v>342</v>
          </cell>
        </row>
        <row r="325">
          <cell r="A325">
            <v>324</v>
          </cell>
          <cell r="B325">
            <v>345</v>
          </cell>
        </row>
        <row r="326">
          <cell r="A326">
            <v>325</v>
          </cell>
          <cell r="B326">
            <v>343</v>
          </cell>
        </row>
        <row r="327">
          <cell r="A327">
            <v>326</v>
          </cell>
          <cell r="B327">
            <v>200</v>
          </cell>
        </row>
        <row r="328">
          <cell r="A328">
            <v>327</v>
          </cell>
          <cell r="B328">
            <v>145</v>
          </cell>
        </row>
        <row r="329">
          <cell r="A329">
            <v>328</v>
          </cell>
          <cell r="B329">
            <v>151</v>
          </cell>
        </row>
        <row r="330">
          <cell r="A330">
            <v>329</v>
          </cell>
          <cell r="B330">
            <v>147</v>
          </cell>
        </row>
        <row r="331">
          <cell r="A331">
            <v>330</v>
          </cell>
          <cell r="B331">
            <v>40</v>
          </cell>
        </row>
        <row r="332">
          <cell r="A332">
            <v>331</v>
          </cell>
          <cell r="B332">
            <v>248</v>
          </cell>
        </row>
        <row r="333">
          <cell r="A333">
            <v>332</v>
          </cell>
          <cell r="B333">
            <v>106</v>
          </cell>
        </row>
        <row r="334">
          <cell r="A334">
            <v>333</v>
          </cell>
          <cell r="B334">
            <v>136</v>
          </cell>
        </row>
        <row r="335">
          <cell r="A335">
            <v>334</v>
          </cell>
          <cell r="B335">
            <v>199</v>
          </cell>
        </row>
        <row r="336">
          <cell r="A336">
            <v>335</v>
          </cell>
          <cell r="B336">
            <v>0</v>
          </cell>
        </row>
        <row r="337">
          <cell r="A337">
            <v>336</v>
          </cell>
          <cell r="B337">
            <v>310</v>
          </cell>
        </row>
        <row r="338">
          <cell r="A338">
            <v>337</v>
          </cell>
          <cell r="B338">
            <v>311</v>
          </cell>
        </row>
        <row r="339">
          <cell r="A339">
            <v>338</v>
          </cell>
          <cell r="B339">
            <v>0</v>
          </cell>
        </row>
        <row r="340">
          <cell r="A340">
            <v>339</v>
          </cell>
          <cell r="B340">
            <v>312</v>
          </cell>
        </row>
        <row r="341">
          <cell r="A341">
            <v>340</v>
          </cell>
          <cell r="B341">
            <v>201</v>
          </cell>
        </row>
        <row r="342">
          <cell r="A342">
            <v>341</v>
          </cell>
          <cell r="B342">
            <v>165</v>
          </cell>
        </row>
        <row r="343">
          <cell r="A343">
            <v>342</v>
          </cell>
          <cell r="B343">
            <v>313</v>
          </cell>
        </row>
        <row r="344">
          <cell r="A344">
            <v>343</v>
          </cell>
          <cell r="B344">
            <v>0</v>
          </cell>
        </row>
        <row r="345">
          <cell r="A345">
            <v>344</v>
          </cell>
          <cell r="B345">
            <v>169</v>
          </cell>
        </row>
        <row r="346">
          <cell r="A346">
            <v>345</v>
          </cell>
          <cell r="B346">
            <v>314</v>
          </cell>
        </row>
        <row r="347">
          <cell r="A347">
            <v>346</v>
          </cell>
          <cell r="B347">
            <v>25</v>
          </cell>
        </row>
        <row r="348">
          <cell r="A348">
            <v>347</v>
          </cell>
          <cell r="B348">
            <v>29</v>
          </cell>
        </row>
        <row r="349">
          <cell r="A349">
            <v>348</v>
          </cell>
          <cell r="B349">
            <v>338</v>
          </cell>
        </row>
        <row r="350">
          <cell r="A350">
            <v>349</v>
          </cell>
          <cell r="B350">
            <v>159</v>
          </cell>
        </row>
        <row r="351">
          <cell r="A351">
            <v>350</v>
          </cell>
          <cell r="B351">
            <v>140</v>
          </cell>
        </row>
        <row r="352">
          <cell r="A352">
            <v>351</v>
          </cell>
          <cell r="B352">
            <v>133</v>
          </cell>
        </row>
        <row r="353">
          <cell r="A353">
            <v>352</v>
          </cell>
          <cell r="B353">
            <v>315</v>
          </cell>
        </row>
        <row r="354">
          <cell r="A354">
            <v>353</v>
          </cell>
          <cell r="B354">
            <v>0</v>
          </cell>
        </row>
        <row r="355">
          <cell r="A355">
            <v>354</v>
          </cell>
          <cell r="B355">
            <v>0</v>
          </cell>
        </row>
        <row r="356">
          <cell r="A356">
            <v>355</v>
          </cell>
          <cell r="B356">
            <v>148</v>
          </cell>
        </row>
        <row r="357">
          <cell r="A357">
            <v>356</v>
          </cell>
          <cell r="B357">
            <v>104</v>
          </cell>
        </row>
        <row r="358">
          <cell r="A358">
            <v>357</v>
          </cell>
          <cell r="B358">
            <v>160</v>
          </cell>
        </row>
        <row r="359">
          <cell r="A359">
            <v>358</v>
          </cell>
          <cell r="B359">
            <v>42</v>
          </cell>
        </row>
        <row r="360">
          <cell r="A360">
            <v>359</v>
          </cell>
          <cell r="B360">
            <v>0</v>
          </cell>
        </row>
        <row r="361">
          <cell r="A361">
            <v>360</v>
          </cell>
          <cell r="B361">
            <v>0</v>
          </cell>
        </row>
        <row r="362">
          <cell r="A362">
            <v>361</v>
          </cell>
          <cell r="B362">
            <v>152</v>
          </cell>
        </row>
        <row r="363">
          <cell r="A363">
            <v>362</v>
          </cell>
          <cell r="B363">
            <v>1362</v>
          </cell>
        </row>
        <row r="364">
          <cell r="A364">
            <v>363</v>
          </cell>
          <cell r="B364">
            <v>167</v>
          </cell>
        </row>
        <row r="365">
          <cell r="A365">
            <v>364</v>
          </cell>
          <cell r="B365">
            <v>0</v>
          </cell>
        </row>
        <row r="366">
          <cell r="A366">
            <v>365</v>
          </cell>
          <cell r="B366">
            <v>32</v>
          </cell>
        </row>
        <row r="367">
          <cell r="A367">
            <v>366</v>
          </cell>
          <cell r="B367">
            <v>316</v>
          </cell>
        </row>
        <row r="368">
          <cell r="A368">
            <v>367</v>
          </cell>
          <cell r="B368">
            <v>208</v>
          </cell>
        </row>
        <row r="369">
          <cell r="A369">
            <v>368</v>
          </cell>
          <cell r="B369">
            <v>33</v>
          </cell>
        </row>
        <row r="370">
          <cell r="A370">
            <v>369</v>
          </cell>
          <cell r="B370">
            <v>179</v>
          </cell>
        </row>
        <row r="371">
          <cell r="A371">
            <v>370</v>
          </cell>
          <cell r="B371">
            <v>317</v>
          </cell>
        </row>
        <row r="372">
          <cell r="A372">
            <v>371</v>
          </cell>
          <cell r="B372">
            <v>247</v>
          </cell>
        </row>
        <row r="373">
          <cell r="A373">
            <v>372</v>
          </cell>
          <cell r="B373">
            <v>0</v>
          </cell>
        </row>
        <row r="374">
          <cell r="A374">
            <v>373</v>
          </cell>
          <cell r="B374">
            <v>318</v>
          </cell>
        </row>
        <row r="375">
          <cell r="A375">
            <v>374</v>
          </cell>
          <cell r="B375">
            <v>319</v>
          </cell>
        </row>
        <row r="376">
          <cell r="A376">
            <v>375</v>
          </cell>
          <cell r="B376">
            <v>244</v>
          </cell>
        </row>
        <row r="377">
          <cell r="A377">
            <v>376</v>
          </cell>
          <cell r="B377">
            <v>320</v>
          </cell>
        </row>
        <row r="378">
          <cell r="A378">
            <v>377</v>
          </cell>
          <cell r="B378">
            <v>150</v>
          </cell>
        </row>
        <row r="379">
          <cell r="A379">
            <v>378</v>
          </cell>
          <cell r="B379">
            <v>149</v>
          </cell>
        </row>
        <row r="380">
          <cell r="A380">
            <v>379</v>
          </cell>
          <cell r="B380">
            <v>202</v>
          </cell>
        </row>
        <row r="381">
          <cell r="A381">
            <v>380</v>
          </cell>
          <cell r="B381">
            <v>203</v>
          </cell>
        </row>
        <row r="382">
          <cell r="A382">
            <v>381</v>
          </cell>
          <cell r="B382">
            <v>337</v>
          </cell>
        </row>
        <row r="383">
          <cell r="A383">
            <v>382</v>
          </cell>
          <cell r="B383">
            <v>0</v>
          </cell>
        </row>
        <row r="384">
          <cell r="A384">
            <v>383</v>
          </cell>
          <cell r="B384">
            <v>321</v>
          </cell>
        </row>
        <row r="385">
          <cell r="A385">
            <v>384</v>
          </cell>
          <cell r="B385">
            <v>0</v>
          </cell>
        </row>
        <row r="386">
          <cell r="A386">
            <v>385</v>
          </cell>
          <cell r="B386">
            <v>322</v>
          </cell>
        </row>
        <row r="387">
          <cell r="A387">
            <v>386</v>
          </cell>
          <cell r="B387">
            <v>323</v>
          </cell>
        </row>
        <row r="388">
          <cell r="A388">
            <v>387</v>
          </cell>
          <cell r="B388">
            <v>0</v>
          </cell>
        </row>
        <row r="389">
          <cell r="A389">
            <v>388</v>
          </cell>
          <cell r="B389">
            <v>0</v>
          </cell>
        </row>
        <row r="390">
          <cell r="A390">
            <v>389</v>
          </cell>
          <cell r="B390">
            <v>0</v>
          </cell>
        </row>
        <row r="391">
          <cell r="A391">
            <v>390</v>
          </cell>
          <cell r="B391">
            <v>0</v>
          </cell>
        </row>
        <row r="392">
          <cell r="A392">
            <v>391</v>
          </cell>
          <cell r="B392">
            <v>324</v>
          </cell>
        </row>
        <row r="393">
          <cell r="A393">
            <v>392</v>
          </cell>
          <cell r="B393">
            <v>153</v>
          </cell>
        </row>
        <row r="394">
          <cell r="A394">
            <v>393</v>
          </cell>
          <cell r="B394">
            <v>210</v>
          </cell>
        </row>
        <row r="395">
          <cell r="A395">
            <v>394</v>
          </cell>
          <cell r="B395">
            <v>180</v>
          </cell>
        </row>
        <row r="396">
          <cell r="A396">
            <v>395</v>
          </cell>
          <cell r="B396">
            <v>0</v>
          </cell>
        </row>
        <row r="397">
          <cell r="A397">
            <v>396</v>
          </cell>
          <cell r="B397">
            <v>204</v>
          </cell>
        </row>
        <row r="398">
          <cell r="A398">
            <v>397</v>
          </cell>
          <cell r="B398">
            <v>0</v>
          </cell>
        </row>
        <row r="399">
          <cell r="A399">
            <v>398</v>
          </cell>
          <cell r="B399">
            <v>192</v>
          </cell>
        </row>
        <row r="400">
          <cell r="A400">
            <v>399</v>
          </cell>
          <cell r="B400">
            <v>170</v>
          </cell>
        </row>
        <row r="401">
          <cell r="A401">
            <v>400</v>
          </cell>
          <cell r="B401">
            <v>0</v>
          </cell>
        </row>
      </sheetData>
      <sheetData sheetId="3">
        <row r="2">
          <cell r="A2">
            <v>1</v>
          </cell>
          <cell r="B2">
            <v>107</v>
          </cell>
        </row>
        <row r="3">
          <cell r="A3">
            <v>4</v>
          </cell>
          <cell r="B3">
            <v>130</v>
          </cell>
        </row>
        <row r="4">
          <cell r="A4">
            <v>5</v>
          </cell>
          <cell r="B4">
            <v>3</v>
          </cell>
        </row>
        <row r="5">
          <cell r="A5">
            <v>16</v>
          </cell>
          <cell r="B5">
            <v>190</v>
          </cell>
        </row>
        <row r="6">
          <cell r="A6">
            <v>18</v>
          </cell>
          <cell r="B6">
            <v>253</v>
          </cell>
        </row>
        <row r="7">
          <cell r="A7">
            <v>42</v>
          </cell>
          <cell r="B7">
            <v>187</v>
          </cell>
        </row>
        <row r="8">
          <cell r="A8">
            <v>115</v>
          </cell>
          <cell r="B8">
            <v>0</v>
          </cell>
        </row>
        <row r="9">
          <cell r="A9">
            <v>144</v>
          </cell>
          <cell r="B9">
            <v>352</v>
          </cell>
        </row>
        <row r="10">
          <cell r="A10">
            <v>161</v>
          </cell>
          <cell r="B10">
            <v>1</v>
          </cell>
        </row>
        <row r="11">
          <cell r="A11">
            <v>170</v>
          </cell>
          <cell r="B11">
            <v>0</v>
          </cell>
        </row>
        <row r="12">
          <cell r="A12">
            <v>296</v>
          </cell>
          <cell r="B12">
            <v>0</v>
          </cell>
        </row>
        <row r="13">
          <cell r="A13">
            <v>311</v>
          </cell>
          <cell r="B13">
            <v>399</v>
          </cell>
        </row>
        <row r="14">
          <cell r="A14">
            <v>327</v>
          </cell>
          <cell r="B14">
            <v>90</v>
          </cell>
        </row>
        <row r="15">
          <cell r="A15">
            <v>329</v>
          </cell>
          <cell r="B15">
            <v>400</v>
          </cell>
        </row>
        <row r="16">
          <cell r="A16">
            <v>360</v>
          </cell>
          <cell r="B16">
            <v>0</v>
          </cell>
        </row>
        <row r="17">
          <cell r="A17">
            <v>364</v>
          </cell>
          <cell r="B17">
            <v>0</v>
          </cell>
        </row>
        <row r="18">
          <cell r="A18">
            <v>380</v>
          </cell>
          <cell r="B18">
            <v>4</v>
          </cell>
        </row>
        <row r="19">
          <cell r="A19">
            <v>2</v>
          </cell>
          <cell r="B19">
            <v>398</v>
          </cell>
        </row>
        <row r="20">
          <cell r="A20">
            <v>3</v>
          </cell>
          <cell r="B20">
            <v>73</v>
          </cell>
        </row>
        <row r="21">
          <cell r="A21">
            <v>6</v>
          </cell>
          <cell r="B21">
            <v>251</v>
          </cell>
        </row>
        <row r="22">
          <cell r="A22">
            <v>7</v>
          </cell>
          <cell r="B22">
            <v>252</v>
          </cell>
        </row>
        <row r="23">
          <cell r="A23">
            <v>8</v>
          </cell>
          <cell r="B23">
            <v>351</v>
          </cell>
        </row>
        <row r="24">
          <cell r="A24">
            <v>9</v>
          </cell>
          <cell r="B24">
            <v>219</v>
          </cell>
        </row>
        <row r="25">
          <cell r="A25">
            <v>10</v>
          </cell>
          <cell r="B25">
            <v>0</v>
          </cell>
        </row>
        <row r="26">
          <cell r="A26">
            <v>11</v>
          </cell>
          <cell r="B26">
            <v>354</v>
          </cell>
        </row>
        <row r="27">
          <cell r="A27">
            <v>12</v>
          </cell>
          <cell r="B27">
            <v>129</v>
          </cell>
        </row>
        <row r="28">
          <cell r="A28">
            <v>13</v>
          </cell>
          <cell r="B28">
            <v>124</v>
          </cell>
        </row>
        <row r="29">
          <cell r="A29">
            <v>14</v>
          </cell>
          <cell r="B29">
            <v>97</v>
          </cell>
        </row>
        <row r="30">
          <cell r="A30">
            <v>15</v>
          </cell>
          <cell r="B30">
            <v>113</v>
          </cell>
        </row>
        <row r="31">
          <cell r="A31">
            <v>17</v>
          </cell>
          <cell r="B31">
            <v>82</v>
          </cell>
        </row>
        <row r="32">
          <cell r="A32">
            <v>19</v>
          </cell>
          <cell r="B32">
            <v>163</v>
          </cell>
        </row>
        <row r="33">
          <cell r="A33">
            <v>20</v>
          </cell>
          <cell r="B33">
            <v>0</v>
          </cell>
        </row>
        <row r="34">
          <cell r="A34">
            <v>21</v>
          </cell>
          <cell r="B34">
            <v>108</v>
          </cell>
        </row>
        <row r="35">
          <cell r="A35">
            <v>22</v>
          </cell>
          <cell r="B35">
            <v>368</v>
          </cell>
        </row>
        <row r="36">
          <cell r="A36">
            <v>23</v>
          </cell>
          <cell r="B36">
            <v>75</v>
          </cell>
        </row>
        <row r="37">
          <cell r="A37">
            <v>24</v>
          </cell>
          <cell r="B37">
            <v>350</v>
          </cell>
        </row>
        <row r="38">
          <cell r="A38">
            <v>25</v>
          </cell>
          <cell r="B38">
            <v>355</v>
          </cell>
        </row>
        <row r="39">
          <cell r="A39">
            <v>26</v>
          </cell>
          <cell r="B39">
            <v>220</v>
          </cell>
        </row>
        <row r="40">
          <cell r="A40">
            <v>27</v>
          </cell>
          <cell r="B40">
            <v>0</v>
          </cell>
        </row>
        <row r="41">
          <cell r="A41">
            <v>28</v>
          </cell>
          <cell r="B41">
            <v>24</v>
          </cell>
        </row>
        <row r="42">
          <cell r="A42">
            <v>29</v>
          </cell>
          <cell r="B42">
            <v>2</v>
          </cell>
        </row>
        <row r="43">
          <cell r="A43">
            <v>30</v>
          </cell>
          <cell r="B43">
            <v>205</v>
          </cell>
        </row>
        <row r="44">
          <cell r="A44">
            <v>31</v>
          </cell>
          <cell r="B44">
            <v>360</v>
          </cell>
        </row>
        <row r="45">
          <cell r="A45">
            <v>32</v>
          </cell>
          <cell r="B45">
            <v>8</v>
          </cell>
        </row>
        <row r="46">
          <cell r="A46">
            <v>33</v>
          </cell>
          <cell r="B46">
            <v>128</v>
          </cell>
        </row>
        <row r="47">
          <cell r="A47">
            <v>34</v>
          </cell>
          <cell r="B47">
            <v>381</v>
          </cell>
        </row>
        <row r="48">
          <cell r="A48">
            <v>35</v>
          </cell>
          <cell r="B48">
            <v>161</v>
          </cell>
        </row>
        <row r="49">
          <cell r="A49">
            <v>36</v>
          </cell>
          <cell r="B49">
            <v>112</v>
          </cell>
        </row>
        <row r="50">
          <cell r="A50">
            <v>37</v>
          </cell>
          <cell r="B50">
            <v>188</v>
          </cell>
        </row>
        <row r="51">
          <cell r="A51">
            <v>38</v>
          </cell>
          <cell r="B51">
            <v>74</v>
          </cell>
        </row>
        <row r="52">
          <cell r="A52">
            <v>39</v>
          </cell>
          <cell r="B52">
            <v>397</v>
          </cell>
        </row>
        <row r="53">
          <cell r="A53">
            <v>40</v>
          </cell>
          <cell r="B53">
            <v>222</v>
          </cell>
        </row>
        <row r="54">
          <cell r="A54">
            <v>41</v>
          </cell>
          <cell r="B54">
            <v>189</v>
          </cell>
        </row>
        <row r="55">
          <cell r="A55">
            <v>43</v>
          </cell>
          <cell r="B55">
            <v>81</v>
          </cell>
        </row>
        <row r="56">
          <cell r="A56">
            <v>44</v>
          </cell>
          <cell r="B56">
            <v>83</v>
          </cell>
        </row>
        <row r="57">
          <cell r="A57">
            <v>45</v>
          </cell>
          <cell r="B57">
            <v>72</v>
          </cell>
        </row>
        <row r="58">
          <cell r="A58">
            <v>46</v>
          </cell>
          <cell r="B58">
            <v>13</v>
          </cell>
        </row>
        <row r="59">
          <cell r="A59">
            <v>47</v>
          </cell>
          <cell r="B59">
            <v>369</v>
          </cell>
        </row>
        <row r="60">
          <cell r="A60">
            <v>48</v>
          </cell>
          <cell r="B60">
            <v>396</v>
          </cell>
        </row>
        <row r="61">
          <cell r="A61">
            <v>49</v>
          </cell>
          <cell r="B61">
            <v>186</v>
          </cell>
        </row>
        <row r="62">
          <cell r="A62">
            <v>50</v>
          </cell>
          <cell r="B62">
            <v>111</v>
          </cell>
        </row>
        <row r="63">
          <cell r="A63">
            <v>51</v>
          </cell>
          <cell r="B63">
            <v>0</v>
          </cell>
        </row>
        <row r="64">
          <cell r="A64">
            <v>52</v>
          </cell>
          <cell r="B64">
            <v>367</v>
          </cell>
        </row>
        <row r="65">
          <cell r="A65">
            <v>53</v>
          </cell>
          <cell r="B65">
            <v>80</v>
          </cell>
        </row>
        <row r="66">
          <cell r="A66">
            <v>54</v>
          </cell>
          <cell r="B66">
            <v>388</v>
          </cell>
        </row>
        <row r="67">
          <cell r="A67">
            <v>55</v>
          </cell>
          <cell r="B67">
            <v>5</v>
          </cell>
        </row>
        <row r="68">
          <cell r="A68">
            <v>56</v>
          </cell>
          <cell r="B68">
            <v>162</v>
          </cell>
        </row>
        <row r="69">
          <cell r="A69">
            <v>57</v>
          </cell>
          <cell r="B69">
            <v>127</v>
          </cell>
        </row>
        <row r="70">
          <cell r="A70">
            <v>58</v>
          </cell>
          <cell r="B70">
            <v>84</v>
          </cell>
        </row>
        <row r="71">
          <cell r="A71">
            <v>59</v>
          </cell>
          <cell r="B71">
            <v>383</v>
          </cell>
        </row>
        <row r="72">
          <cell r="A72">
            <v>60</v>
          </cell>
          <cell r="B72">
            <v>359</v>
          </cell>
        </row>
        <row r="73">
          <cell r="A73">
            <v>61</v>
          </cell>
          <cell r="B73">
            <v>99</v>
          </cell>
        </row>
        <row r="74">
          <cell r="A74">
            <v>62</v>
          </cell>
          <cell r="B74">
            <v>126</v>
          </cell>
        </row>
        <row r="75">
          <cell r="A75">
            <v>63</v>
          </cell>
          <cell r="B75">
            <v>223</v>
          </cell>
        </row>
        <row r="76">
          <cell r="A76">
            <v>64</v>
          </cell>
          <cell r="B76">
            <v>382</v>
          </cell>
        </row>
        <row r="77">
          <cell r="A77">
            <v>65</v>
          </cell>
          <cell r="B77">
            <v>366</v>
          </cell>
        </row>
        <row r="78">
          <cell r="A78">
            <v>66</v>
          </cell>
          <cell r="B78">
            <v>184</v>
          </cell>
        </row>
        <row r="79">
          <cell r="A79">
            <v>67</v>
          </cell>
          <cell r="B79">
            <v>395</v>
          </cell>
        </row>
        <row r="80">
          <cell r="A80">
            <v>68</v>
          </cell>
          <cell r="B80">
            <v>89</v>
          </cell>
        </row>
        <row r="81">
          <cell r="A81">
            <v>69</v>
          </cell>
          <cell r="B81">
            <v>370</v>
          </cell>
        </row>
        <row r="82">
          <cell r="A82">
            <v>70</v>
          </cell>
          <cell r="B82">
            <v>278</v>
          </cell>
        </row>
        <row r="83">
          <cell r="A83">
            <v>71</v>
          </cell>
          <cell r="B83">
            <v>0</v>
          </cell>
        </row>
        <row r="84">
          <cell r="A84">
            <v>72</v>
          </cell>
          <cell r="B84">
            <v>0</v>
          </cell>
        </row>
        <row r="85">
          <cell r="A85">
            <v>73</v>
          </cell>
          <cell r="B85">
            <v>393</v>
          </cell>
        </row>
        <row r="86">
          <cell r="A86">
            <v>74</v>
          </cell>
          <cell r="B86">
            <v>262</v>
          </cell>
        </row>
        <row r="87">
          <cell r="A87">
            <v>75</v>
          </cell>
          <cell r="B87">
            <v>371</v>
          </cell>
        </row>
        <row r="88">
          <cell r="A88">
            <v>76</v>
          </cell>
          <cell r="B88">
            <v>389</v>
          </cell>
        </row>
        <row r="89">
          <cell r="A89">
            <v>77</v>
          </cell>
          <cell r="B89">
            <v>255</v>
          </cell>
        </row>
        <row r="90">
          <cell r="A90">
            <v>78</v>
          </cell>
          <cell r="B90">
            <v>0</v>
          </cell>
        </row>
        <row r="91">
          <cell r="A91">
            <v>79</v>
          </cell>
          <cell r="B91">
            <v>224</v>
          </cell>
        </row>
        <row r="92">
          <cell r="A92">
            <v>80</v>
          </cell>
          <cell r="B92">
            <v>358</v>
          </cell>
        </row>
        <row r="93">
          <cell r="A93">
            <v>81</v>
          </cell>
          <cell r="B93">
            <v>209</v>
          </cell>
        </row>
        <row r="94">
          <cell r="A94">
            <v>82</v>
          </cell>
          <cell r="B94">
            <v>356</v>
          </cell>
        </row>
        <row r="95">
          <cell r="A95">
            <v>83</v>
          </cell>
          <cell r="B95">
            <v>372</v>
          </cell>
        </row>
        <row r="96">
          <cell r="A96">
            <v>84</v>
          </cell>
          <cell r="B96">
            <v>229</v>
          </cell>
        </row>
        <row r="97">
          <cell r="A97">
            <v>85</v>
          </cell>
          <cell r="B97">
            <v>256</v>
          </cell>
        </row>
        <row r="98">
          <cell r="A98">
            <v>86</v>
          </cell>
          <cell r="B98">
            <v>380</v>
          </cell>
        </row>
        <row r="99">
          <cell r="A99">
            <v>87</v>
          </cell>
          <cell r="B99">
            <v>283</v>
          </cell>
        </row>
        <row r="100">
          <cell r="A100">
            <v>88</v>
          </cell>
          <cell r="B100">
            <v>207</v>
          </cell>
        </row>
        <row r="101">
          <cell r="A101">
            <v>89</v>
          </cell>
          <cell r="B101">
            <v>85</v>
          </cell>
        </row>
        <row r="102">
          <cell r="A102">
            <v>90</v>
          </cell>
          <cell r="B102">
            <v>284</v>
          </cell>
        </row>
        <row r="103">
          <cell r="A103">
            <v>91</v>
          </cell>
          <cell r="B103">
            <v>285</v>
          </cell>
        </row>
        <row r="104">
          <cell r="A104">
            <v>92</v>
          </cell>
          <cell r="B104">
            <v>0</v>
          </cell>
        </row>
        <row r="105">
          <cell r="A105">
            <v>93</v>
          </cell>
          <cell r="B105">
            <v>225</v>
          </cell>
        </row>
        <row r="106">
          <cell r="A106">
            <v>94</v>
          </cell>
          <cell r="B106">
            <v>95</v>
          </cell>
        </row>
        <row r="107">
          <cell r="A107">
            <v>95</v>
          </cell>
          <cell r="B107">
            <v>344</v>
          </cell>
        </row>
        <row r="108">
          <cell r="A108">
            <v>96</v>
          </cell>
          <cell r="B108">
            <v>0</v>
          </cell>
        </row>
        <row r="109">
          <cell r="A109">
            <v>97</v>
          </cell>
          <cell r="B109">
            <v>387</v>
          </cell>
        </row>
        <row r="110">
          <cell r="A110">
            <v>98</v>
          </cell>
          <cell r="B110">
            <v>384</v>
          </cell>
        </row>
        <row r="111">
          <cell r="A111">
            <v>99</v>
          </cell>
          <cell r="B111">
            <v>98</v>
          </cell>
        </row>
        <row r="112">
          <cell r="A112">
            <v>100</v>
          </cell>
          <cell r="B112">
            <v>14</v>
          </cell>
        </row>
        <row r="113">
          <cell r="A113">
            <v>101</v>
          </cell>
          <cell r="B113">
            <v>386</v>
          </cell>
        </row>
        <row r="114">
          <cell r="A114">
            <v>102</v>
          </cell>
          <cell r="B114">
            <v>77</v>
          </cell>
        </row>
        <row r="115">
          <cell r="A115">
            <v>103</v>
          </cell>
          <cell r="B115">
            <v>96</v>
          </cell>
        </row>
        <row r="116">
          <cell r="A116">
            <v>104</v>
          </cell>
          <cell r="B116">
            <v>0</v>
          </cell>
        </row>
        <row r="117">
          <cell r="A117">
            <v>105</v>
          </cell>
          <cell r="B117">
            <v>373</v>
          </cell>
        </row>
        <row r="118">
          <cell r="A118">
            <v>106</v>
          </cell>
          <cell r="B118">
            <v>353</v>
          </cell>
        </row>
        <row r="119">
          <cell r="A119">
            <v>107</v>
          </cell>
          <cell r="B119">
            <v>266</v>
          </cell>
        </row>
        <row r="120">
          <cell r="A120">
            <v>108</v>
          </cell>
          <cell r="B120">
            <v>20</v>
          </cell>
        </row>
        <row r="121">
          <cell r="A121">
            <v>109</v>
          </cell>
          <cell r="B121">
            <v>218</v>
          </cell>
        </row>
        <row r="122">
          <cell r="A122">
            <v>110</v>
          </cell>
          <cell r="B122">
            <v>392</v>
          </cell>
        </row>
        <row r="123">
          <cell r="A123">
            <v>111</v>
          </cell>
          <cell r="B123">
            <v>364</v>
          </cell>
        </row>
        <row r="124">
          <cell r="A124">
            <v>112</v>
          </cell>
          <cell r="B124">
            <v>254</v>
          </cell>
        </row>
        <row r="125">
          <cell r="A125">
            <v>113</v>
          </cell>
          <cell r="B125">
            <v>86</v>
          </cell>
        </row>
        <row r="126">
          <cell r="A126">
            <v>114</v>
          </cell>
          <cell r="B126">
            <v>365</v>
          </cell>
        </row>
        <row r="127">
          <cell r="A127">
            <v>116</v>
          </cell>
          <cell r="B127">
            <v>185</v>
          </cell>
        </row>
        <row r="128">
          <cell r="A128">
            <v>117</v>
          </cell>
          <cell r="B128">
            <v>363</v>
          </cell>
        </row>
        <row r="129">
          <cell r="A129">
            <v>118</v>
          </cell>
          <cell r="B129">
            <v>271</v>
          </cell>
        </row>
        <row r="130">
          <cell r="A130">
            <v>119</v>
          </cell>
          <cell r="B130">
            <v>362</v>
          </cell>
        </row>
        <row r="131">
          <cell r="A131">
            <v>120</v>
          </cell>
          <cell r="B131">
            <v>390</v>
          </cell>
        </row>
        <row r="132">
          <cell r="A132">
            <v>121</v>
          </cell>
          <cell r="B132">
            <v>357</v>
          </cell>
        </row>
        <row r="133">
          <cell r="A133">
            <v>122</v>
          </cell>
          <cell r="B133">
            <v>37</v>
          </cell>
        </row>
        <row r="134">
          <cell r="A134">
            <v>123</v>
          </cell>
          <cell r="B134">
            <v>110</v>
          </cell>
        </row>
        <row r="135">
          <cell r="A135">
            <v>124</v>
          </cell>
          <cell r="B135">
            <v>243</v>
          </cell>
        </row>
        <row r="136">
          <cell r="A136">
            <v>125</v>
          </cell>
          <cell r="B136">
            <v>109</v>
          </cell>
        </row>
        <row r="137">
          <cell r="A137">
            <v>126</v>
          </cell>
          <cell r="B137">
            <v>242</v>
          </cell>
        </row>
        <row r="138">
          <cell r="A138">
            <v>127</v>
          </cell>
          <cell r="B138">
            <v>79</v>
          </cell>
        </row>
        <row r="139">
          <cell r="A139">
            <v>128</v>
          </cell>
          <cell r="B139">
            <v>0</v>
          </cell>
        </row>
        <row r="140">
          <cell r="A140">
            <v>129</v>
          </cell>
          <cell r="B140">
            <v>240</v>
          </cell>
        </row>
        <row r="141">
          <cell r="A141">
            <v>130</v>
          </cell>
          <cell r="B141">
            <v>67</v>
          </cell>
        </row>
        <row r="142">
          <cell r="A142">
            <v>131</v>
          </cell>
          <cell r="B142">
            <v>76</v>
          </cell>
        </row>
        <row r="143">
          <cell r="A143">
            <v>132</v>
          </cell>
          <cell r="B143">
            <v>267</v>
          </cell>
        </row>
        <row r="144">
          <cell r="A144">
            <v>133</v>
          </cell>
          <cell r="B144">
            <v>176</v>
          </cell>
        </row>
        <row r="145">
          <cell r="A145">
            <v>134</v>
          </cell>
          <cell r="B145">
            <v>361</v>
          </cell>
        </row>
        <row r="146">
          <cell r="A146">
            <v>135</v>
          </cell>
          <cell r="B146">
            <v>125</v>
          </cell>
        </row>
        <row r="147">
          <cell r="A147">
            <v>136</v>
          </cell>
          <cell r="B147">
            <v>141</v>
          </cell>
        </row>
        <row r="148">
          <cell r="A148">
            <v>137</v>
          </cell>
          <cell r="B148">
            <v>135</v>
          </cell>
        </row>
        <row r="149">
          <cell r="A149">
            <v>138</v>
          </cell>
          <cell r="B149">
            <v>394</v>
          </cell>
        </row>
        <row r="150">
          <cell r="A150">
            <v>139</v>
          </cell>
          <cell r="B150">
            <v>374</v>
          </cell>
        </row>
        <row r="151">
          <cell r="A151">
            <v>140</v>
          </cell>
          <cell r="B151">
            <v>68</v>
          </cell>
        </row>
        <row r="152">
          <cell r="A152">
            <v>141</v>
          </cell>
          <cell r="B152">
            <v>70</v>
          </cell>
        </row>
        <row r="153">
          <cell r="A153">
            <v>142</v>
          </cell>
          <cell r="B153">
            <v>391</v>
          </cell>
        </row>
        <row r="154">
          <cell r="A154">
            <v>143</v>
          </cell>
          <cell r="B154">
            <v>385</v>
          </cell>
        </row>
        <row r="155">
          <cell r="A155">
            <v>145</v>
          </cell>
          <cell r="B155">
            <v>102</v>
          </cell>
        </row>
        <row r="156">
          <cell r="A156">
            <v>146</v>
          </cell>
          <cell r="B156">
            <v>69</v>
          </cell>
        </row>
        <row r="157">
          <cell r="A157">
            <v>147</v>
          </cell>
          <cell r="B157">
            <v>12</v>
          </cell>
        </row>
        <row r="158">
          <cell r="A158">
            <v>148</v>
          </cell>
          <cell r="B158">
            <v>178</v>
          </cell>
        </row>
        <row r="159">
          <cell r="A159">
            <v>149</v>
          </cell>
          <cell r="B159">
            <v>177</v>
          </cell>
        </row>
        <row r="160">
          <cell r="A160">
            <v>150</v>
          </cell>
          <cell r="B160">
            <v>78</v>
          </cell>
        </row>
        <row r="161">
          <cell r="A161">
            <v>151</v>
          </cell>
          <cell r="B161">
            <v>237</v>
          </cell>
        </row>
        <row r="162">
          <cell r="A162">
            <v>152</v>
          </cell>
          <cell r="B162">
            <v>348</v>
          </cell>
        </row>
        <row r="163">
          <cell r="A163">
            <v>153</v>
          </cell>
          <cell r="B163">
            <v>375</v>
          </cell>
        </row>
        <row r="164">
          <cell r="A164">
            <v>154</v>
          </cell>
          <cell r="B164">
            <v>228</v>
          </cell>
        </row>
        <row r="165">
          <cell r="A165">
            <v>155</v>
          </cell>
          <cell r="B165">
            <v>116</v>
          </cell>
        </row>
        <row r="166">
          <cell r="A166">
            <v>156</v>
          </cell>
          <cell r="B166">
            <v>1156</v>
          </cell>
        </row>
        <row r="167">
          <cell r="A167">
            <v>157</v>
          </cell>
          <cell r="B167">
            <v>286</v>
          </cell>
        </row>
        <row r="168">
          <cell r="A168">
            <v>158</v>
          </cell>
          <cell r="B168">
            <v>71</v>
          </cell>
        </row>
        <row r="169">
          <cell r="A169">
            <v>159</v>
          </cell>
          <cell r="B169">
            <v>0</v>
          </cell>
        </row>
        <row r="170">
          <cell r="A170">
            <v>160</v>
          </cell>
          <cell r="B170">
            <v>11</v>
          </cell>
        </row>
        <row r="171">
          <cell r="A171">
            <v>162</v>
          </cell>
          <cell r="B171">
            <v>0</v>
          </cell>
        </row>
        <row r="172">
          <cell r="A172">
            <v>163</v>
          </cell>
          <cell r="B172">
            <v>238</v>
          </cell>
        </row>
        <row r="173">
          <cell r="A173">
            <v>164</v>
          </cell>
          <cell r="B173">
            <v>7</v>
          </cell>
        </row>
        <row r="174">
          <cell r="A174">
            <v>165</v>
          </cell>
          <cell r="B174">
            <v>0</v>
          </cell>
        </row>
        <row r="175">
          <cell r="A175">
            <v>166</v>
          </cell>
          <cell r="B175">
            <v>66</v>
          </cell>
        </row>
        <row r="176">
          <cell r="A176">
            <v>167</v>
          </cell>
          <cell r="B176">
            <v>376</v>
          </cell>
        </row>
        <row r="177">
          <cell r="A177">
            <v>168</v>
          </cell>
          <cell r="B177">
            <v>0</v>
          </cell>
        </row>
        <row r="178">
          <cell r="A178">
            <v>169</v>
          </cell>
          <cell r="B178">
            <v>158</v>
          </cell>
        </row>
        <row r="179">
          <cell r="A179">
            <v>171</v>
          </cell>
          <cell r="B179">
            <v>268</v>
          </cell>
        </row>
        <row r="180">
          <cell r="A180">
            <v>172</v>
          </cell>
          <cell r="B180">
            <v>269</v>
          </cell>
        </row>
        <row r="181">
          <cell r="A181">
            <v>173</v>
          </cell>
          <cell r="B181">
            <v>287</v>
          </cell>
        </row>
        <row r="182">
          <cell r="A182">
            <v>174</v>
          </cell>
          <cell r="B182">
            <v>270</v>
          </cell>
        </row>
        <row r="183">
          <cell r="A183">
            <v>175</v>
          </cell>
          <cell r="B183">
            <v>377</v>
          </cell>
        </row>
        <row r="184">
          <cell r="A184">
            <v>176</v>
          </cell>
          <cell r="B184">
            <v>378</v>
          </cell>
        </row>
        <row r="185">
          <cell r="A185">
            <v>177</v>
          </cell>
          <cell r="B185">
            <v>379</v>
          </cell>
        </row>
        <row r="186">
          <cell r="A186">
            <v>178</v>
          </cell>
          <cell r="B186">
            <v>288</v>
          </cell>
        </row>
        <row r="187">
          <cell r="A187">
            <v>179</v>
          </cell>
          <cell r="B187">
            <v>0</v>
          </cell>
        </row>
        <row r="188">
          <cell r="A188">
            <v>180</v>
          </cell>
          <cell r="B188">
            <v>289</v>
          </cell>
        </row>
        <row r="189">
          <cell r="A189">
            <v>181</v>
          </cell>
          <cell r="B189">
            <v>123</v>
          </cell>
        </row>
        <row r="190">
          <cell r="A190">
            <v>182</v>
          </cell>
          <cell r="B190">
            <v>118</v>
          </cell>
        </row>
        <row r="191">
          <cell r="A191">
            <v>183</v>
          </cell>
          <cell r="B191">
            <v>275</v>
          </cell>
        </row>
        <row r="192">
          <cell r="A192">
            <v>184</v>
          </cell>
          <cell r="B192">
            <v>114</v>
          </cell>
        </row>
        <row r="193">
          <cell r="A193">
            <v>185</v>
          </cell>
          <cell r="B193">
            <v>232</v>
          </cell>
        </row>
        <row r="194">
          <cell r="A194">
            <v>186</v>
          </cell>
          <cell r="B194">
            <v>236</v>
          </cell>
        </row>
        <row r="195">
          <cell r="A195">
            <v>187</v>
          </cell>
          <cell r="B195">
            <v>65</v>
          </cell>
        </row>
        <row r="196">
          <cell r="A196">
            <v>188</v>
          </cell>
          <cell r="B196">
            <v>277</v>
          </cell>
        </row>
        <row r="197">
          <cell r="A197">
            <v>189</v>
          </cell>
          <cell r="B197">
            <v>87</v>
          </cell>
        </row>
        <row r="198">
          <cell r="A198">
            <v>190</v>
          </cell>
          <cell r="B198">
            <v>88</v>
          </cell>
        </row>
        <row r="199">
          <cell r="A199">
            <v>191</v>
          </cell>
          <cell r="B199">
            <v>241</v>
          </cell>
        </row>
        <row r="200">
          <cell r="A200">
            <v>192</v>
          </cell>
          <cell r="B200">
            <v>154</v>
          </cell>
        </row>
        <row r="201">
          <cell r="A201">
            <v>193</v>
          </cell>
          <cell r="B201">
            <v>233</v>
          </cell>
        </row>
        <row r="202">
          <cell r="A202">
            <v>194</v>
          </cell>
          <cell r="B202">
            <v>281</v>
          </cell>
        </row>
        <row r="203">
          <cell r="A203">
            <v>195</v>
          </cell>
          <cell r="B203">
            <v>101</v>
          </cell>
        </row>
        <row r="204">
          <cell r="A204">
            <v>196</v>
          </cell>
          <cell r="B204">
            <v>276</v>
          </cell>
        </row>
        <row r="205">
          <cell r="A205">
            <v>197</v>
          </cell>
          <cell r="B205">
            <v>157</v>
          </cell>
        </row>
        <row r="206">
          <cell r="A206">
            <v>198</v>
          </cell>
          <cell r="B206">
            <v>234</v>
          </cell>
        </row>
        <row r="207">
          <cell r="A207">
            <v>199</v>
          </cell>
          <cell r="B207">
            <v>0</v>
          </cell>
        </row>
        <row r="208">
          <cell r="A208">
            <v>200</v>
          </cell>
          <cell r="B208">
            <v>9</v>
          </cell>
        </row>
        <row r="209">
          <cell r="A209">
            <v>201</v>
          </cell>
          <cell r="B209">
            <v>272</v>
          </cell>
        </row>
        <row r="210">
          <cell r="A210">
            <v>202</v>
          </cell>
          <cell r="B210">
            <v>0</v>
          </cell>
        </row>
        <row r="211">
          <cell r="A211">
            <v>203</v>
          </cell>
          <cell r="B211">
            <v>100</v>
          </cell>
        </row>
        <row r="212">
          <cell r="A212">
            <v>204</v>
          </cell>
          <cell r="B212">
            <v>290</v>
          </cell>
        </row>
        <row r="213">
          <cell r="A213">
            <v>205</v>
          </cell>
          <cell r="B213">
            <v>0</v>
          </cell>
        </row>
        <row r="214">
          <cell r="A214">
            <v>206</v>
          </cell>
          <cell r="B214">
            <v>215</v>
          </cell>
        </row>
        <row r="215">
          <cell r="A215">
            <v>207</v>
          </cell>
          <cell r="B215">
            <v>0</v>
          </cell>
        </row>
        <row r="216">
          <cell r="A216">
            <v>208</v>
          </cell>
          <cell r="B216">
            <v>10</v>
          </cell>
        </row>
        <row r="217">
          <cell r="A217">
            <v>209</v>
          </cell>
          <cell r="B217">
            <v>340</v>
          </cell>
        </row>
        <row r="218">
          <cell r="A218">
            <v>210</v>
          </cell>
          <cell r="B218">
            <v>94</v>
          </cell>
        </row>
        <row r="219">
          <cell r="A219">
            <v>211</v>
          </cell>
          <cell r="B219">
            <v>239</v>
          </cell>
        </row>
        <row r="220">
          <cell r="A220">
            <v>212</v>
          </cell>
          <cell r="B220">
            <v>291</v>
          </cell>
        </row>
        <row r="221">
          <cell r="A221">
            <v>213</v>
          </cell>
          <cell r="B221">
            <v>292</v>
          </cell>
        </row>
        <row r="222">
          <cell r="A222">
            <v>214</v>
          </cell>
          <cell r="B222">
            <v>280</v>
          </cell>
        </row>
        <row r="223">
          <cell r="A223">
            <v>215</v>
          </cell>
          <cell r="B223">
            <v>93</v>
          </cell>
        </row>
        <row r="224">
          <cell r="A224">
            <v>216</v>
          </cell>
          <cell r="B224">
            <v>293</v>
          </cell>
        </row>
        <row r="225">
          <cell r="A225">
            <v>217</v>
          </cell>
          <cell r="B225">
            <v>294</v>
          </cell>
        </row>
        <row r="226">
          <cell r="A226">
            <v>218</v>
          </cell>
          <cell r="B226">
            <v>181</v>
          </cell>
        </row>
        <row r="227">
          <cell r="A227">
            <v>219</v>
          </cell>
          <cell r="B227">
            <v>235</v>
          </cell>
        </row>
        <row r="228">
          <cell r="A228">
            <v>220</v>
          </cell>
          <cell r="B228">
            <v>6</v>
          </cell>
        </row>
        <row r="229">
          <cell r="A229">
            <v>221</v>
          </cell>
          <cell r="B229">
            <v>227</v>
          </cell>
        </row>
        <row r="230">
          <cell r="A230">
            <v>222</v>
          </cell>
          <cell r="B230">
            <v>0</v>
          </cell>
        </row>
        <row r="231">
          <cell r="A231">
            <v>223</v>
          </cell>
          <cell r="B231">
            <v>226</v>
          </cell>
        </row>
        <row r="232">
          <cell r="A232">
            <v>224</v>
          </cell>
          <cell r="B232">
            <v>295</v>
          </cell>
        </row>
        <row r="233">
          <cell r="A233">
            <v>225</v>
          </cell>
          <cell r="B233">
            <v>0</v>
          </cell>
        </row>
        <row r="234">
          <cell r="A234">
            <v>226</v>
          </cell>
          <cell r="B234">
            <v>259</v>
          </cell>
        </row>
        <row r="235">
          <cell r="A235">
            <v>227</v>
          </cell>
          <cell r="B235">
            <v>0</v>
          </cell>
        </row>
        <row r="236">
          <cell r="A236">
            <v>228</v>
          </cell>
          <cell r="B236">
            <v>0</v>
          </cell>
        </row>
        <row r="237">
          <cell r="A237">
            <v>229</v>
          </cell>
          <cell r="B237">
            <v>279</v>
          </cell>
        </row>
        <row r="238">
          <cell r="A238">
            <v>230</v>
          </cell>
          <cell r="B238">
            <v>156</v>
          </cell>
        </row>
        <row r="239">
          <cell r="A239">
            <v>231</v>
          </cell>
          <cell r="B239">
            <v>0</v>
          </cell>
        </row>
        <row r="240">
          <cell r="A240">
            <v>232</v>
          </cell>
          <cell r="B240">
            <v>214</v>
          </cell>
        </row>
        <row r="241">
          <cell r="A241">
            <v>233</v>
          </cell>
          <cell r="B241">
            <v>0</v>
          </cell>
        </row>
        <row r="242">
          <cell r="A242">
            <v>234</v>
          </cell>
          <cell r="B242">
            <v>0</v>
          </cell>
        </row>
        <row r="243">
          <cell r="A243">
            <v>235</v>
          </cell>
          <cell r="B243">
            <v>230</v>
          </cell>
        </row>
        <row r="244">
          <cell r="A244">
            <v>236</v>
          </cell>
          <cell r="B244">
            <v>0</v>
          </cell>
        </row>
        <row r="245">
          <cell r="A245">
            <v>237</v>
          </cell>
          <cell r="B245">
            <v>231</v>
          </cell>
        </row>
        <row r="246">
          <cell r="A246">
            <v>238</v>
          </cell>
          <cell r="B246">
            <v>166</v>
          </cell>
        </row>
        <row r="247">
          <cell r="A247">
            <v>239</v>
          </cell>
          <cell r="B247">
            <v>0</v>
          </cell>
        </row>
        <row r="248">
          <cell r="A248">
            <v>240</v>
          </cell>
          <cell r="B248">
            <v>221</v>
          </cell>
        </row>
        <row r="249">
          <cell r="A249">
            <v>241</v>
          </cell>
          <cell r="B249">
            <v>296</v>
          </cell>
        </row>
        <row r="250">
          <cell r="A250">
            <v>242</v>
          </cell>
          <cell r="B250">
            <v>0</v>
          </cell>
        </row>
        <row r="251">
          <cell r="A251">
            <v>243</v>
          </cell>
          <cell r="B251">
            <v>297</v>
          </cell>
        </row>
        <row r="252">
          <cell r="A252">
            <v>244</v>
          </cell>
          <cell r="B252">
            <v>257</v>
          </cell>
        </row>
        <row r="253">
          <cell r="A253">
            <v>245</v>
          </cell>
          <cell r="B253">
            <v>139</v>
          </cell>
        </row>
        <row r="254">
          <cell r="A254">
            <v>246</v>
          </cell>
          <cell r="B254">
            <v>349</v>
          </cell>
        </row>
        <row r="255">
          <cell r="A255">
            <v>247</v>
          </cell>
          <cell r="B255">
            <v>103</v>
          </cell>
        </row>
        <row r="256">
          <cell r="A256">
            <v>248</v>
          </cell>
          <cell r="B256">
            <v>263</v>
          </cell>
        </row>
        <row r="257">
          <cell r="A257">
            <v>249</v>
          </cell>
          <cell r="B257">
            <v>282</v>
          </cell>
        </row>
        <row r="258">
          <cell r="A258">
            <v>250</v>
          </cell>
          <cell r="B258">
            <v>298</v>
          </cell>
        </row>
        <row r="259">
          <cell r="A259">
            <v>251</v>
          </cell>
          <cell r="B259">
            <v>0</v>
          </cell>
        </row>
        <row r="260">
          <cell r="A260">
            <v>252</v>
          </cell>
          <cell r="B260">
            <v>168</v>
          </cell>
        </row>
        <row r="261">
          <cell r="A261">
            <v>253</v>
          </cell>
          <cell r="B261">
            <v>142</v>
          </cell>
        </row>
        <row r="262">
          <cell r="A262">
            <v>254</v>
          </cell>
          <cell r="B262">
            <v>0</v>
          </cell>
        </row>
        <row r="263">
          <cell r="A263">
            <v>255</v>
          </cell>
          <cell r="B263">
            <v>258</v>
          </cell>
        </row>
        <row r="264">
          <cell r="A264">
            <v>256</v>
          </cell>
          <cell r="B264">
            <v>273</v>
          </cell>
        </row>
        <row r="265">
          <cell r="A265">
            <v>257</v>
          </cell>
          <cell r="B265">
            <v>264</v>
          </cell>
        </row>
        <row r="266">
          <cell r="A266">
            <v>258</v>
          </cell>
          <cell r="B266">
            <v>91</v>
          </cell>
        </row>
        <row r="267">
          <cell r="A267">
            <v>259</v>
          </cell>
          <cell r="B267">
            <v>274</v>
          </cell>
        </row>
        <row r="268">
          <cell r="A268">
            <v>260</v>
          </cell>
          <cell r="B268">
            <v>265</v>
          </cell>
        </row>
        <row r="269">
          <cell r="A269">
            <v>261</v>
          </cell>
          <cell r="B269">
            <v>92</v>
          </cell>
        </row>
        <row r="270">
          <cell r="A270">
            <v>262</v>
          </cell>
          <cell r="B270">
            <v>0</v>
          </cell>
        </row>
        <row r="271">
          <cell r="A271">
            <v>263</v>
          </cell>
          <cell r="B271">
            <v>143</v>
          </cell>
        </row>
        <row r="272">
          <cell r="A272">
            <v>264</v>
          </cell>
          <cell r="B272">
            <v>299</v>
          </cell>
        </row>
        <row r="273">
          <cell r="A273">
            <v>265</v>
          </cell>
          <cell r="B273">
            <v>134</v>
          </cell>
        </row>
        <row r="274">
          <cell r="A274">
            <v>266</v>
          </cell>
          <cell r="B274">
            <v>213</v>
          </cell>
        </row>
        <row r="275">
          <cell r="A275">
            <v>267</v>
          </cell>
          <cell r="B275">
            <v>164</v>
          </cell>
        </row>
        <row r="276">
          <cell r="A276">
            <v>268</v>
          </cell>
          <cell r="B276">
            <v>260</v>
          </cell>
        </row>
        <row r="277">
          <cell r="A277">
            <v>269</v>
          </cell>
          <cell r="B277">
            <v>155</v>
          </cell>
        </row>
        <row r="278">
          <cell r="A278">
            <v>270</v>
          </cell>
          <cell r="B278">
            <v>146</v>
          </cell>
        </row>
        <row r="279">
          <cell r="A279">
            <v>271</v>
          </cell>
          <cell r="B279">
            <v>300</v>
          </cell>
        </row>
        <row r="280">
          <cell r="A280">
            <v>272</v>
          </cell>
          <cell r="B280">
            <v>0</v>
          </cell>
        </row>
        <row r="281">
          <cell r="A281">
            <v>273</v>
          </cell>
          <cell r="B281">
            <v>191</v>
          </cell>
        </row>
        <row r="282">
          <cell r="A282">
            <v>274</v>
          </cell>
          <cell r="B282">
            <v>301</v>
          </cell>
        </row>
        <row r="283">
          <cell r="A283">
            <v>275</v>
          </cell>
          <cell r="B283">
            <v>302</v>
          </cell>
        </row>
        <row r="284">
          <cell r="A284">
            <v>276</v>
          </cell>
          <cell r="B284">
            <v>303</v>
          </cell>
        </row>
        <row r="285">
          <cell r="A285">
            <v>277</v>
          </cell>
          <cell r="B285">
            <v>341</v>
          </cell>
        </row>
        <row r="286">
          <cell r="A286">
            <v>278</v>
          </cell>
          <cell r="B286">
            <v>0</v>
          </cell>
        </row>
        <row r="287">
          <cell r="A287">
            <v>279</v>
          </cell>
          <cell r="B287">
            <v>144</v>
          </cell>
        </row>
        <row r="288">
          <cell r="A288">
            <v>280</v>
          </cell>
          <cell r="B288">
            <v>304</v>
          </cell>
        </row>
        <row r="289">
          <cell r="A289">
            <v>281</v>
          </cell>
          <cell r="B289">
            <v>119</v>
          </cell>
        </row>
        <row r="290">
          <cell r="A290">
            <v>282</v>
          </cell>
          <cell r="B290">
            <v>0</v>
          </cell>
        </row>
        <row r="291">
          <cell r="A291">
            <v>283</v>
          </cell>
          <cell r="B291">
            <v>261</v>
          </cell>
        </row>
        <row r="292">
          <cell r="A292">
            <v>284</v>
          </cell>
          <cell r="B292">
            <v>1284</v>
          </cell>
        </row>
        <row r="293">
          <cell r="A293">
            <v>285</v>
          </cell>
          <cell r="B293">
            <v>131</v>
          </cell>
        </row>
        <row r="294">
          <cell r="A294">
            <v>286</v>
          </cell>
          <cell r="B294">
            <v>347</v>
          </cell>
        </row>
        <row r="295">
          <cell r="A295">
            <v>287</v>
          </cell>
          <cell r="B295">
            <v>305</v>
          </cell>
        </row>
        <row r="296">
          <cell r="A296">
            <v>288</v>
          </cell>
          <cell r="B296">
            <v>0</v>
          </cell>
        </row>
        <row r="297">
          <cell r="A297">
            <v>289</v>
          </cell>
          <cell r="B297">
            <v>343</v>
          </cell>
        </row>
        <row r="298">
          <cell r="A298">
            <v>290</v>
          </cell>
          <cell r="B298">
            <v>105</v>
          </cell>
        </row>
        <row r="299">
          <cell r="A299">
            <v>291</v>
          </cell>
          <cell r="B299">
            <v>306</v>
          </cell>
        </row>
        <row r="300">
          <cell r="A300">
            <v>292</v>
          </cell>
          <cell r="B300">
            <v>307</v>
          </cell>
        </row>
        <row r="301">
          <cell r="A301">
            <v>293</v>
          </cell>
          <cell r="B301">
            <v>308</v>
          </cell>
        </row>
        <row r="302">
          <cell r="A302">
            <v>294</v>
          </cell>
          <cell r="B302">
            <v>0</v>
          </cell>
        </row>
        <row r="303">
          <cell r="A303">
            <v>295</v>
          </cell>
          <cell r="B303">
            <v>246</v>
          </cell>
        </row>
        <row r="304">
          <cell r="A304">
            <v>297</v>
          </cell>
          <cell r="B304">
            <v>194</v>
          </cell>
        </row>
        <row r="305">
          <cell r="A305">
            <v>298</v>
          </cell>
          <cell r="B305">
            <v>193</v>
          </cell>
        </row>
        <row r="306">
          <cell r="A306">
            <v>299</v>
          </cell>
          <cell r="B306">
            <v>195</v>
          </cell>
        </row>
        <row r="307">
          <cell r="A307">
            <v>300</v>
          </cell>
          <cell r="B307">
            <v>0</v>
          </cell>
        </row>
        <row r="308">
          <cell r="A308">
            <v>301</v>
          </cell>
          <cell r="B308">
            <v>196</v>
          </cell>
        </row>
        <row r="309">
          <cell r="A309">
            <v>302</v>
          </cell>
          <cell r="B309">
            <v>173</v>
          </cell>
        </row>
        <row r="310">
          <cell r="A310">
            <v>303</v>
          </cell>
          <cell r="B310">
            <v>339</v>
          </cell>
        </row>
        <row r="311">
          <cell r="A311">
            <v>304</v>
          </cell>
          <cell r="B311">
            <v>138</v>
          </cell>
        </row>
        <row r="312">
          <cell r="A312">
            <v>305</v>
          </cell>
          <cell r="B312">
            <v>1305</v>
          </cell>
        </row>
        <row r="313">
          <cell r="A313">
            <v>306</v>
          </cell>
          <cell r="B313">
            <v>309</v>
          </cell>
        </row>
        <row r="314">
          <cell r="A314">
            <v>307</v>
          </cell>
          <cell r="B314">
            <v>346</v>
          </cell>
        </row>
        <row r="315">
          <cell r="A315">
            <v>308</v>
          </cell>
          <cell r="B315">
            <v>132</v>
          </cell>
        </row>
        <row r="316">
          <cell r="A316">
            <v>309</v>
          </cell>
          <cell r="B316">
            <v>0</v>
          </cell>
        </row>
        <row r="317">
          <cell r="A317">
            <v>310</v>
          </cell>
          <cell r="B317">
            <v>137</v>
          </cell>
        </row>
        <row r="318">
          <cell r="A318">
            <v>312</v>
          </cell>
          <cell r="B318">
            <v>198</v>
          </cell>
        </row>
        <row r="319">
          <cell r="A319">
            <v>313</v>
          </cell>
          <cell r="B319">
            <v>0</v>
          </cell>
        </row>
        <row r="320">
          <cell r="A320">
            <v>314</v>
          </cell>
          <cell r="B320">
            <v>0</v>
          </cell>
        </row>
        <row r="321">
          <cell r="A321">
            <v>315</v>
          </cell>
          <cell r="B321">
            <v>200</v>
          </cell>
        </row>
        <row r="322">
          <cell r="A322">
            <v>316</v>
          </cell>
          <cell r="B322">
            <v>206</v>
          </cell>
        </row>
        <row r="323">
          <cell r="A323">
            <v>317</v>
          </cell>
          <cell r="B323">
            <v>197</v>
          </cell>
        </row>
        <row r="324">
          <cell r="A324">
            <v>318</v>
          </cell>
          <cell r="B324">
            <v>136</v>
          </cell>
        </row>
        <row r="325">
          <cell r="A325">
            <v>319</v>
          </cell>
          <cell r="B325">
            <v>0</v>
          </cell>
        </row>
        <row r="326">
          <cell r="A326">
            <v>320</v>
          </cell>
          <cell r="B326">
            <v>216</v>
          </cell>
        </row>
        <row r="327">
          <cell r="A327">
            <v>321</v>
          </cell>
          <cell r="B327">
            <v>35</v>
          </cell>
        </row>
        <row r="328">
          <cell r="A328">
            <v>322</v>
          </cell>
          <cell r="B328">
            <v>310</v>
          </cell>
        </row>
        <row r="329">
          <cell r="A329">
            <v>323</v>
          </cell>
          <cell r="B329">
            <v>342</v>
          </cell>
        </row>
        <row r="330">
          <cell r="A330">
            <v>324</v>
          </cell>
          <cell r="B330">
            <v>345</v>
          </cell>
        </row>
        <row r="331">
          <cell r="A331">
            <v>325</v>
          </cell>
          <cell r="B331">
            <v>201</v>
          </cell>
        </row>
        <row r="332">
          <cell r="A332">
            <v>326</v>
          </cell>
          <cell r="B332">
            <v>202</v>
          </cell>
        </row>
        <row r="333">
          <cell r="A333">
            <v>328</v>
          </cell>
          <cell r="B333">
            <v>151</v>
          </cell>
        </row>
        <row r="334">
          <cell r="A334">
            <v>330</v>
          </cell>
          <cell r="B334">
            <v>40</v>
          </cell>
        </row>
        <row r="335">
          <cell r="A335">
            <v>331</v>
          </cell>
          <cell r="B335">
            <v>248</v>
          </cell>
        </row>
        <row r="336">
          <cell r="A336">
            <v>332</v>
          </cell>
          <cell r="B336">
            <v>106</v>
          </cell>
        </row>
        <row r="337">
          <cell r="A337">
            <v>333</v>
          </cell>
          <cell r="B337">
            <v>133</v>
          </cell>
        </row>
        <row r="338">
          <cell r="A338">
            <v>334</v>
          </cell>
          <cell r="B338">
            <v>199</v>
          </cell>
        </row>
        <row r="339">
          <cell r="A339">
            <v>335</v>
          </cell>
          <cell r="B339">
            <v>0</v>
          </cell>
        </row>
        <row r="340">
          <cell r="A340">
            <v>336</v>
          </cell>
          <cell r="B340">
            <v>311</v>
          </cell>
        </row>
        <row r="341">
          <cell r="A341">
            <v>337</v>
          </cell>
          <cell r="B341">
            <v>312</v>
          </cell>
        </row>
        <row r="342">
          <cell r="A342">
            <v>338</v>
          </cell>
          <cell r="B342">
            <v>0</v>
          </cell>
        </row>
        <row r="343">
          <cell r="A343">
            <v>339</v>
          </cell>
          <cell r="B343">
            <v>313</v>
          </cell>
        </row>
        <row r="344">
          <cell r="A344">
            <v>340</v>
          </cell>
          <cell r="B344">
            <v>203</v>
          </cell>
        </row>
        <row r="345">
          <cell r="A345">
            <v>341</v>
          </cell>
          <cell r="B345">
            <v>165</v>
          </cell>
        </row>
        <row r="346">
          <cell r="A346">
            <v>342</v>
          </cell>
          <cell r="B346">
            <v>314</v>
          </cell>
        </row>
        <row r="347">
          <cell r="A347">
            <v>343</v>
          </cell>
          <cell r="B347">
            <v>0</v>
          </cell>
        </row>
        <row r="348">
          <cell r="A348">
            <v>344</v>
          </cell>
          <cell r="B348">
            <v>169</v>
          </cell>
        </row>
        <row r="349">
          <cell r="A349">
            <v>345</v>
          </cell>
          <cell r="B349">
            <v>315</v>
          </cell>
        </row>
        <row r="350">
          <cell r="A350">
            <v>346</v>
          </cell>
          <cell r="B350">
            <v>25</v>
          </cell>
        </row>
        <row r="351">
          <cell r="A351">
            <v>347</v>
          </cell>
          <cell r="B351">
            <v>29</v>
          </cell>
        </row>
        <row r="352">
          <cell r="A352">
            <v>348</v>
          </cell>
          <cell r="B352">
            <v>338</v>
          </cell>
        </row>
        <row r="353">
          <cell r="A353">
            <v>349</v>
          </cell>
          <cell r="B353">
            <v>159</v>
          </cell>
        </row>
        <row r="354">
          <cell r="A354">
            <v>350</v>
          </cell>
          <cell r="B354">
            <v>140</v>
          </cell>
        </row>
        <row r="355">
          <cell r="A355">
            <v>351</v>
          </cell>
          <cell r="B355">
            <v>104</v>
          </cell>
        </row>
        <row r="356">
          <cell r="A356">
            <v>352</v>
          </cell>
          <cell r="B356">
            <v>316</v>
          </cell>
        </row>
        <row r="357">
          <cell r="A357">
            <v>353</v>
          </cell>
          <cell r="B357">
            <v>0</v>
          </cell>
        </row>
        <row r="358">
          <cell r="A358">
            <v>354</v>
          </cell>
          <cell r="B358">
            <v>0</v>
          </cell>
        </row>
        <row r="359">
          <cell r="A359">
            <v>355</v>
          </cell>
          <cell r="B359">
            <v>145</v>
          </cell>
        </row>
        <row r="360">
          <cell r="A360">
            <v>356</v>
          </cell>
          <cell r="B360">
            <v>167</v>
          </cell>
        </row>
        <row r="361">
          <cell r="A361">
            <v>357</v>
          </cell>
          <cell r="B361">
            <v>160</v>
          </cell>
        </row>
        <row r="362">
          <cell r="A362">
            <v>358</v>
          </cell>
          <cell r="B362">
            <v>42</v>
          </cell>
        </row>
        <row r="363">
          <cell r="A363">
            <v>359</v>
          </cell>
          <cell r="B363">
            <v>0</v>
          </cell>
        </row>
        <row r="364">
          <cell r="A364">
            <v>361</v>
          </cell>
          <cell r="B364">
            <v>152</v>
          </cell>
        </row>
        <row r="365">
          <cell r="A365">
            <v>362</v>
          </cell>
          <cell r="B365">
            <v>1362</v>
          </cell>
        </row>
        <row r="366">
          <cell r="A366">
            <v>363</v>
          </cell>
          <cell r="B366">
            <v>210</v>
          </cell>
        </row>
        <row r="367">
          <cell r="A367">
            <v>365</v>
          </cell>
          <cell r="B367">
            <v>32</v>
          </cell>
        </row>
        <row r="368">
          <cell r="A368">
            <v>366</v>
          </cell>
          <cell r="B368">
            <v>317</v>
          </cell>
        </row>
        <row r="369">
          <cell r="A369">
            <v>367</v>
          </cell>
          <cell r="B369">
            <v>208</v>
          </cell>
        </row>
        <row r="370">
          <cell r="A370">
            <v>368</v>
          </cell>
          <cell r="B370">
            <v>21</v>
          </cell>
        </row>
        <row r="371">
          <cell r="A371">
            <v>369</v>
          </cell>
          <cell r="B371">
            <v>179</v>
          </cell>
        </row>
        <row r="372">
          <cell r="A372">
            <v>370</v>
          </cell>
          <cell r="B372">
            <v>318</v>
          </cell>
        </row>
        <row r="373">
          <cell r="A373">
            <v>371</v>
          </cell>
          <cell r="B373">
            <v>247</v>
          </cell>
        </row>
        <row r="374">
          <cell r="A374">
            <v>372</v>
          </cell>
          <cell r="B374">
            <v>0</v>
          </cell>
        </row>
        <row r="375">
          <cell r="A375">
            <v>373</v>
          </cell>
          <cell r="B375">
            <v>319</v>
          </cell>
        </row>
        <row r="376">
          <cell r="A376">
            <v>374</v>
          </cell>
          <cell r="B376">
            <v>320</v>
          </cell>
        </row>
        <row r="377">
          <cell r="A377">
            <v>375</v>
          </cell>
          <cell r="B377">
            <v>244</v>
          </cell>
        </row>
        <row r="378">
          <cell r="A378">
            <v>376</v>
          </cell>
          <cell r="B378">
            <v>321</v>
          </cell>
        </row>
        <row r="379">
          <cell r="A379">
            <v>377</v>
          </cell>
          <cell r="B379">
            <v>150</v>
          </cell>
        </row>
        <row r="380">
          <cell r="A380">
            <v>378</v>
          </cell>
          <cell r="B380">
            <v>147</v>
          </cell>
        </row>
        <row r="381">
          <cell r="A381">
            <v>379</v>
          </cell>
          <cell r="B381">
            <v>204</v>
          </cell>
        </row>
        <row r="382">
          <cell r="A382">
            <v>381</v>
          </cell>
          <cell r="B382">
            <v>337</v>
          </cell>
        </row>
        <row r="383">
          <cell r="A383">
            <v>382</v>
          </cell>
          <cell r="B383">
            <v>0</v>
          </cell>
        </row>
        <row r="384">
          <cell r="A384">
            <v>383</v>
          </cell>
          <cell r="B384">
            <v>322</v>
          </cell>
        </row>
        <row r="385">
          <cell r="A385">
            <v>384</v>
          </cell>
          <cell r="B385">
            <v>0</v>
          </cell>
        </row>
        <row r="386">
          <cell r="A386">
            <v>385</v>
          </cell>
          <cell r="B386">
            <v>323</v>
          </cell>
        </row>
        <row r="387">
          <cell r="A387">
            <v>386</v>
          </cell>
          <cell r="B387">
            <v>324</v>
          </cell>
        </row>
        <row r="388">
          <cell r="A388">
            <v>387</v>
          </cell>
          <cell r="B388">
            <v>0</v>
          </cell>
        </row>
        <row r="389">
          <cell r="A389">
            <v>388</v>
          </cell>
          <cell r="B389">
            <v>0</v>
          </cell>
        </row>
        <row r="390">
          <cell r="A390">
            <v>389</v>
          </cell>
          <cell r="B390">
            <v>0</v>
          </cell>
        </row>
        <row r="391">
          <cell r="A391">
            <v>390</v>
          </cell>
          <cell r="B391">
            <v>0</v>
          </cell>
        </row>
        <row r="392">
          <cell r="A392">
            <v>391</v>
          </cell>
          <cell r="B392">
            <v>325</v>
          </cell>
        </row>
        <row r="393">
          <cell r="A393">
            <v>392</v>
          </cell>
          <cell r="B393">
            <v>148</v>
          </cell>
        </row>
        <row r="394">
          <cell r="A394">
            <v>393</v>
          </cell>
          <cell r="B394">
            <v>211</v>
          </cell>
        </row>
        <row r="395">
          <cell r="A395">
            <v>394</v>
          </cell>
          <cell r="B395">
            <v>180</v>
          </cell>
        </row>
        <row r="396">
          <cell r="A396">
            <v>395</v>
          </cell>
          <cell r="B396">
            <v>0</v>
          </cell>
        </row>
        <row r="397">
          <cell r="A397">
            <v>396</v>
          </cell>
          <cell r="B397">
            <v>245</v>
          </cell>
        </row>
        <row r="398">
          <cell r="A398">
            <v>397</v>
          </cell>
          <cell r="B398">
            <v>0</v>
          </cell>
        </row>
        <row r="399">
          <cell r="A399">
            <v>398</v>
          </cell>
          <cell r="B399">
            <v>192</v>
          </cell>
        </row>
        <row r="400">
          <cell r="A400">
            <v>399</v>
          </cell>
          <cell r="B400">
            <v>149</v>
          </cell>
        </row>
        <row r="401">
          <cell r="A401">
            <v>400</v>
          </cell>
          <cell r="B401">
            <v>0</v>
          </cell>
        </row>
      </sheetData>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boe.es/buscar/act.php?id=BOE-A-2007-6820&amp;p=20150711&amp;tn=0" TargetMode="External"/><Relationship Id="rId13" Type="http://schemas.openxmlformats.org/officeDocument/2006/relationships/vmlDrawing" Target="../drawings/vmlDrawing1.vml"/><Relationship Id="rId3" Type="http://schemas.openxmlformats.org/officeDocument/2006/relationships/hyperlink" Target="https://www.boe.es/buscar/act.php?id=BOE-A-2017-7387" TargetMode="External"/><Relationship Id="rId7" Type="http://schemas.openxmlformats.org/officeDocument/2006/relationships/hyperlink" Target="http://www.agenciatributaria.es/AEAT.internet/Inicio/_otros_/Modelos_y_formularios/Declaraciones/Todas_las_declaraciones/Modelos_100_al_199/Modelos_100_al_199/145/Normativa/Normativa.shtml" TargetMode="External"/><Relationship Id="rId12" Type="http://schemas.openxmlformats.org/officeDocument/2006/relationships/drawing" Target="../drawings/drawing1.xml"/><Relationship Id="rId2" Type="http://schemas.openxmlformats.org/officeDocument/2006/relationships/hyperlink" Target="https://www2.agenciatributaria.gob.es/wlpl/PRET-R170/index.zul" TargetMode="External"/><Relationship Id="rId1" Type="http://schemas.openxmlformats.org/officeDocument/2006/relationships/hyperlink" Target="https://www.boe.es/diario_boe/txt.php?id=BOE-A-2017-1369" TargetMode="External"/><Relationship Id="rId6" Type="http://schemas.openxmlformats.org/officeDocument/2006/relationships/hyperlink" Target="https://www.boe.es/buscar/act.php?id=BOE-A-2006-20764&amp;p=20171025&amp;tn=1" TargetMode="External"/><Relationship Id="rId11" Type="http://schemas.openxmlformats.org/officeDocument/2006/relationships/printerSettings" Target="../printerSettings/printerSettings1.bin"/><Relationship Id="rId5" Type="http://schemas.openxmlformats.org/officeDocument/2006/relationships/hyperlink" Target="https://www.boe.es/boe/dias/2010/05/26/pdfs/BOE-A-2010-8386.pdf" TargetMode="External"/><Relationship Id="rId10" Type="http://schemas.openxmlformats.org/officeDocument/2006/relationships/hyperlink" Target="https://www.boe.es/buscar/act.php?id=BOE-A-2006-20764&amp;p=20171025&amp;tn=0" TargetMode="External"/><Relationship Id="rId4" Type="http://schemas.openxmlformats.org/officeDocument/2006/relationships/hyperlink" Target="https://www.boe.es/buscar/act.php?id=BOE-A-2017-7387" TargetMode="External"/><Relationship Id="rId9" Type="http://schemas.openxmlformats.org/officeDocument/2006/relationships/hyperlink" Target="https://www.boe.es/boe/dias/2010/05/26/pdfs/BOE-A-2010-8386.pdf" TargetMode="External"/><Relationship Id="rId1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S60"/>
  <sheetViews>
    <sheetView tabSelected="1" zoomScale="85" zoomScaleNormal="85" workbookViewId="0">
      <selection sqref="A1:H1"/>
    </sheetView>
  </sheetViews>
  <sheetFormatPr baseColWidth="10" defaultColWidth="9.140625" defaultRowHeight="15" customHeight="1" zeroHeight="1" x14ac:dyDescent="0.25"/>
  <cols>
    <col min="1" max="1" width="15.42578125" style="1" customWidth="1"/>
    <col min="2" max="2" width="11.140625" style="1" customWidth="1"/>
    <col min="3" max="3" width="20.7109375" style="1" customWidth="1"/>
    <col min="4" max="4" width="19.140625" style="1" customWidth="1"/>
    <col min="5" max="5" width="12.5703125" style="1" customWidth="1"/>
    <col min="6" max="6" width="15.5703125" style="1" customWidth="1"/>
    <col min="7" max="7" width="12.7109375" style="1" customWidth="1"/>
    <col min="8" max="8" width="11.5703125" style="1" customWidth="1"/>
    <col min="9" max="10" width="8.85546875" style="2" customWidth="1"/>
    <col min="11" max="11" width="30.7109375" style="2" customWidth="1"/>
    <col min="12" max="12" width="10.140625" style="2" customWidth="1"/>
    <col min="13" max="13" width="21.42578125" style="2" customWidth="1"/>
    <col min="14" max="15" width="8.7109375" style="2" customWidth="1"/>
    <col min="16" max="16" width="10.28515625" style="2" hidden="1" customWidth="1"/>
    <col min="17" max="29" width="16" style="2" hidden="1" customWidth="1"/>
    <col min="30" max="30" width="20.28515625" style="2" hidden="1" customWidth="1"/>
    <col min="31" max="31" width="16" style="2" hidden="1" customWidth="1"/>
    <col min="32" max="32" width="9.140625" style="2" hidden="1" customWidth="1"/>
    <col min="33" max="33" width="9.140625" style="127" customWidth="1"/>
    <col min="34" max="45" width="8.7109375" style="127" customWidth="1"/>
    <col min="46" max="1026" width="8.7109375" style="2" customWidth="1"/>
    <col min="1027" max="16384" width="9.140625" style="2"/>
  </cols>
  <sheetData>
    <row r="1" spans="1:31" ht="24" thickBot="1" x14ac:dyDescent="0.4">
      <c r="A1" s="330" t="s">
        <v>237</v>
      </c>
      <c r="B1" s="331"/>
      <c r="C1" s="331"/>
      <c r="D1" s="331"/>
      <c r="E1" s="331"/>
      <c r="F1" s="331"/>
      <c r="G1" s="331"/>
      <c r="H1" s="332"/>
      <c r="I1" s="333" t="s">
        <v>4</v>
      </c>
      <c r="J1" s="334"/>
      <c r="K1" s="335" t="s">
        <v>5</v>
      </c>
      <c r="L1" s="335"/>
      <c r="M1" s="335"/>
      <c r="N1" s="1"/>
      <c r="O1" s="1"/>
      <c r="P1" s="336" t="s">
        <v>6</v>
      </c>
      <c r="Q1" s="336"/>
      <c r="R1" s="336"/>
      <c r="S1" s="336"/>
      <c r="T1" s="336"/>
      <c r="U1" s="336"/>
      <c r="V1" s="336"/>
      <c r="W1" s="336" t="s">
        <v>7</v>
      </c>
      <c r="X1" s="336"/>
      <c r="Y1" s="336"/>
      <c r="Z1" s="336"/>
      <c r="AA1" s="336"/>
      <c r="AB1" s="336"/>
      <c r="AC1" s="336"/>
      <c r="AD1" s="336"/>
      <c r="AE1" s="336"/>
    </row>
    <row r="2" spans="1:31" ht="15.75" thickBot="1" x14ac:dyDescent="0.3">
      <c r="A2" s="3" t="s">
        <v>8</v>
      </c>
      <c r="B2" s="337" t="s">
        <v>9</v>
      </c>
      <c r="C2" s="338"/>
      <c r="D2" s="339"/>
      <c r="E2" s="4"/>
      <c r="F2" s="5"/>
      <c r="G2" s="5"/>
      <c r="H2" s="6"/>
      <c r="I2" s="333"/>
      <c r="J2" s="334"/>
      <c r="K2" s="335" t="s">
        <v>10</v>
      </c>
      <c r="L2" s="335"/>
      <c r="M2" s="335"/>
      <c r="N2" s="1"/>
      <c r="O2" s="1"/>
      <c r="P2" s="7"/>
      <c r="Q2" s="340" t="s">
        <v>11</v>
      </c>
      <c r="R2" s="340"/>
      <c r="S2" s="340"/>
      <c r="T2" s="340"/>
      <c r="U2" s="340" t="s">
        <v>12</v>
      </c>
      <c r="V2" s="341"/>
      <c r="W2" s="340" t="s">
        <v>13</v>
      </c>
      <c r="X2" s="340"/>
      <c r="Y2" s="340"/>
      <c r="Z2" s="340"/>
      <c r="AA2" s="340"/>
      <c r="AB2" s="340"/>
      <c r="AC2" s="340"/>
      <c r="AD2" s="340"/>
      <c r="AE2" s="341"/>
    </row>
    <row r="3" spans="1:31" ht="15.75" thickBot="1" x14ac:dyDescent="0.3">
      <c r="A3" s="3" t="s">
        <v>14</v>
      </c>
      <c r="B3" s="8" t="str">
        <f>L8</f>
        <v>C2</v>
      </c>
      <c r="C3" s="9" t="s">
        <v>15</v>
      </c>
      <c r="D3" s="10">
        <f>L9</f>
        <v>14</v>
      </c>
      <c r="E3" s="11" t="s">
        <v>16</v>
      </c>
      <c r="F3" s="12" t="s">
        <v>17</v>
      </c>
      <c r="G3" s="13">
        <f>L10</f>
        <v>3179.82</v>
      </c>
      <c r="H3" s="14" t="s">
        <v>18</v>
      </c>
      <c r="I3" s="1"/>
      <c r="J3" s="15"/>
      <c r="K3" s="16"/>
      <c r="L3" s="16"/>
      <c r="M3" s="16"/>
      <c r="N3" s="17"/>
      <c r="O3" s="1"/>
      <c r="P3" s="18" t="s">
        <v>19</v>
      </c>
      <c r="Q3" s="19" t="s">
        <v>20</v>
      </c>
      <c r="R3" s="20" t="s">
        <v>21</v>
      </c>
      <c r="S3" s="20" t="s">
        <v>22</v>
      </c>
      <c r="T3" s="20" t="s">
        <v>23</v>
      </c>
      <c r="U3" s="20" t="s">
        <v>24</v>
      </c>
      <c r="V3" s="21" t="s">
        <v>25</v>
      </c>
      <c r="W3" s="22" t="s">
        <v>26</v>
      </c>
      <c r="X3" s="23" t="s">
        <v>27</v>
      </c>
      <c r="Y3" s="23" t="s">
        <v>28</v>
      </c>
      <c r="Z3" s="23" t="s">
        <v>29</v>
      </c>
      <c r="AA3" s="23" t="s">
        <v>30</v>
      </c>
      <c r="AB3" s="23" t="s">
        <v>31</v>
      </c>
      <c r="AC3" s="23" t="s">
        <v>32</v>
      </c>
      <c r="AD3" s="23" t="s">
        <v>33</v>
      </c>
      <c r="AE3" s="24" t="s">
        <v>34</v>
      </c>
    </row>
    <row r="4" spans="1:31" ht="16.5" thickTop="1" thickBot="1" x14ac:dyDescent="0.3">
      <c r="A4" s="3" t="s">
        <v>35</v>
      </c>
      <c r="B4" s="353" t="str">
        <f>L11</f>
        <v>Ninguna</v>
      </c>
      <c r="C4" s="354"/>
      <c r="D4" s="25" t="s">
        <v>36</v>
      </c>
      <c r="E4" s="5"/>
      <c r="F4" s="5"/>
      <c r="G4" s="5"/>
      <c r="H4" s="6"/>
      <c r="I4" s="1"/>
      <c r="J4" s="26"/>
      <c r="K4" s="355" t="s">
        <v>37</v>
      </c>
      <c r="L4" s="356"/>
      <c r="M4" s="357"/>
      <c r="N4" s="6"/>
      <c r="O4" s="1"/>
      <c r="P4" s="27" t="s">
        <v>38</v>
      </c>
      <c r="Q4" s="28">
        <v>13576.32</v>
      </c>
      <c r="R4" s="29">
        <v>522.24</v>
      </c>
      <c r="S4" s="29">
        <v>698.13</v>
      </c>
      <c r="T4" s="29">
        <v>26.85</v>
      </c>
      <c r="U4" s="30">
        <v>48.22</v>
      </c>
      <c r="V4" s="31">
        <v>110.14</v>
      </c>
      <c r="W4" s="32">
        <v>899.19</v>
      </c>
      <c r="X4" s="33">
        <v>174.99</v>
      </c>
      <c r="Y4" s="33">
        <v>568.96</v>
      </c>
      <c r="Z4" s="33">
        <v>93.78</v>
      </c>
      <c r="AA4" s="33">
        <v>103.83</v>
      </c>
      <c r="AB4" s="33">
        <v>85.43</v>
      </c>
      <c r="AC4" s="33">
        <v>0</v>
      </c>
      <c r="AD4" s="29">
        <v>54.42</v>
      </c>
      <c r="AE4" s="34">
        <v>38.03</v>
      </c>
    </row>
    <row r="5" spans="1:31" ht="15.75" thickBot="1" x14ac:dyDescent="0.3">
      <c r="A5" s="35" t="s">
        <v>39</v>
      </c>
      <c r="B5" s="36">
        <v>0</v>
      </c>
      <c r="C5" s="361" t="s">
        <v>40</v>
      </c>
      <c r="D5" s="362"/>
      <c r="E5" s="37">
        <v>0</v>
      </c>
      <c r="F5" s="363" t="s">
        <v>41</v>
      </c>
      <c r="G5" s="362"/>
      <c r="H5" s="38">
        <v>0</v>
      </c>
      <c r="I5" s="1"/>
      <c r="J5" s="26"/>
      <c r="K5" s="358"/>
      <c r="L5" s="359"/>
      <c r="M5" s="360"/>
      <c r="N5" s="6"/>
      <c r="O5" s="1"/>
      <c r="P5" s="39" t="s">
        <v>42</v>
      </c>
      <c r="Q5" s="40">
        <v>11739.12</v>
      </c>
      <c r="R5" s="41">
        <v>425.76</v>
      </c>
      <c r="S5" s="41">
        <v>713.45</v>
      </c>
      <c r="T5" s="41">
        <v>25.87</v>
      </c>
      <c r="U5" s="42">
        <v>37.950000000000003</v>
      </c>
      <c r="V5" s="43">
        <v>86.68</v>
      </c>
      <c r="W5" s="44">
        <v>669.35</v>
      </c>
      <c r="X5" s="45">
        <v>143.02000000000001</v>
      </c>
      <c r="Y5" s="45">
        <v>409.67</v>
      </c>
      <c r="Z5" s="45">
        <v>75.41</v>
      </c>
      <c r="AA5" s="45">
        <v>90.49</v>
      </c>
      <c r="AB5" s="45">
        <v>61.54</v>
      </c>
      <c r="AC5" s="45">
        <v>0</v>
      </c>
      <c r="AD5" s="41">
        <v>41.52</v>
      </c>
      <c r="AE5" s="46">
        <v>28.75</v>
      </c>
    </row>
    <row r="6" spans="1:31" x14ac:dyDescent="0.25">
      <c r="A6" s="47" t="s">
        <v>43</v>
      </c>
      <c r="B6" s="48">
        <v>0</v>
      </c>
      <c r="C6" s="49" t="s">
        <v>44</v>
      </c>
      <c r="D6" s="48">
        <v>0</v>
      </c>
      <c r="E6" s="49" t="s">
        <v>45</v>
      </c>
      <c r="F6" s="48">
        <v>0</v>
      </c>
      <c r="G6" s="50"/>
      <c r="H6" s="51"/>
      <c r="I6" s="1"/>
      <c r="J6" s="26"/>
      <c r="K6" s="364" t="s">
        <v>46</v>
      </c>
      <c r="L6" s="365">
        <v>1</v>
      </c>
      <c r="M6" s="367" t="s">
        <v>47</v>
      </c>
      <c r="N6" s="6"/>
      <c r="O6" s="1"/>
      <c r="P6" s="39" t="s">
        <v>48</v>
      </c>
      <c r="Q6" s="40">
        <v>10261.56</v>
      </c>
      <c r="R6" s="41">
        <v>373.68</v>
      </c>
      <c r="S6" s="41">
        <v>739.07</v>
      </c>
      <c r="T6" s="41">
        <v>26.92</v>
      </c>
      <c r="U6" s="42">
        <v>33.229999999999997</v>
      </c>
      <c r="V6" s="43">
        <v>75.900000000000006</v>
      </c>
      <c r="W6" s="44">
        <v>0</v>
      </c>
      <c r="X6" s="45">
        <v>0</v>
      </c>
      <c r="Y6" s="45">
        <v>0</v>
      </c>
      <c r="Z6" s="45">
        <v>0</v>
      </c>
      <c r="AA6" s="45">
        <v>0</v>
      </c>
      <c r="AB6" s="45">
        <v>0</v>
      </c>
      <c r="AC6" s="45">
        <v>0</v>
      </c>
      <c r="AD6" s="41">
        <v>0</v>
      </c>
      <c r="AE6" s="46">
        <v>0</v>
      </c>
    </row>
    <row r="7" spans="1:31" ht="15.75" thickBot="1" x14ac:dyDescent="0.3">
      <c r="A7" s="52" t="s">
        <v>49</v>
      </c>
      <c r="B7" s="48">
        <v>0</v>
      </c>
      <c r="C7" s="53" t="s">
        <v>50</v>
      </c>
      <c r="D7" s="48">
        <v>0</v>
      </c>
      <c r="E7" s="53" t="s">
        <v>51</v>
      </c>
      <c r="F7" s="48">
        <v>0</v>
      </c>
      <c r="G7" s="54"/>
      <c r="H7" s="55"/>
      <c r="I7" s="1"/>
      <c r="J7" s="26"/>
      <c r="K7" s="364"/>
      <c r="L7" s="366"/>
      <c r="M7" s="367"/>
      <c r="N7" s="6"/>
      <c r="O7" s="1"/>
      <c r="P7" s="39" t="s">
        <v>52</v>
      </c>
      <c r="Q7" s="40">
        <v>8814.1200000000008</v>
      </c>
      <c r="R7" s="41">
        <v>322.2</v>
      </c>
      <c r="S7" s="41">
        <v>634.82000000000005</v>
      </c>
      <c r="T7" s="41">
        <v>23.19</v>
      </c>
      <c r="U7" s="42">
        <v>29.15</v>
      </c>
      <c r="V7" s="43">
        <v>66.569999999999993</v>
      </c>
      <c r="W7" s="44">
        <v>545.77</v>
      </c>
      <c r="X7" s="45">
        <v>117.93</v>
      </c>
      <c r="Y7" s="45">
        <v>330.34</v>
      </c>
      <c r="Z7" s="45">
        <v>65.64</v>
      </c>
      <c r="AA7" s="45">
        <v>82.67</v>
      </c>
      <c r="AB7" s="45">
        <v>49.62</v>
      </c>
      <c r="AC7" s="45">
        <v>0</v>
      </c>
      <c r="AD7" s="41">
        <v>33.299999999999997</v>
      </c>
      <c r="AE7" s="46">
        <v>23.41</v>
      </c>
    </row>
    <row r="8" spans="1:31" ht="15.75" x14ac:dyDescent="0.25">
      <c r="A8" s="368" t="s">
        <v>53</v>
      </c>
      <c r="B8" s="369"/>
      <c r="C8" s="369"/>
      <c r="D8" s="369"/>
      <c r="E8" s="369"/>
      <c r="F8" s="370"/>
      <c r="G8" s="371" t="s">
        <v>54</v>
      </c>
      <c r="H8" s="372"/>
      <c r="I8" s="1"/>
      <c r="J8" s="26"/>
      <c r="K8" s="56" t="s">
        <v>14</v>
      </c>
      <c r="L8" s="57" t="s">
        <v>55</v>
      </c>
      <c r="M8" s="58"/>
      <c r="N8" s="6"/>
      <c r="O8" s="1"/>
      <c r="P8" s="39" t="s">
        <v>55</v>
      </c>
      <c r="Q8" s="40">
        <v>7335.72</v>
      </c>
      <c r="R8" s="41">
        <v>219.24</v>
      </c>
      <c r="S8" s="41">
        <v>605.73</v>
      </c>
      <c r="T8" s="41">
        <v>18.09</v>
      </c>
      <c r="U8" s="42">
        <v>23.06</v>
      </c>
      <c r="V8" s="43">
        <v>52.67</v>
      </c>
      <c r="W8" s="44">
        <v>360</v>
      </c>
      <c r="X8" s="45">
        <v>97.19</v>
      </c>
      <c r="Y8" s="45">
        <v>242.93</v>
      </c>
      <c r="Z8" s="45">
        <v>43.51</v>
      </c>
      <c r="AA8" s="45">
        <v>55.92</v>
      </c>
      <c r="AB8" s="45">
        <v>31.71</v>
      </c>
      <c r="AC8" s="45">
        <v>0</v>
      </c>
      <c r="AD8" s="41">
        <v>22.43</v>
      </c>
      <c r="AE8" s="46">
        <v>15.97</v>
      </c>
    </row>
    <row r="9" spans="1:31" ht="15.75" thickBot="1" x14ac:dyDescent="0.3">
      <c r="A9" s="59" t="s">
        <v>56</v>
      </c>
      <c r="B9" s="60" t="s">
        <v>0</v>
      </c>
      <c r="C9" s="61" t="s">
        <v>57</v>
      </c>
      <c r="D9" s="60" t="s">
        <v>0</v>
      </c>
      <c r="E9" s="373" t="s">
        <v>58</v>
      </c>
      <c r="F9" s="374"/>
      <c r="G9" s="375"/>
      <c r="H9" s="62" t="s">
        <v>0</v>
      </c>
      <c r="I9" s="1"/>
      <c r="J9" s="26"/>
      <c r="K9" s="56" t="s">
        <v>59</v>
      </c>
      <c r="L9" s="63">
        <f>VLOOKUP(L6,Info_de_destinos!A2:C401,2)</f>
        <v>14</v>
      </c>
      <c r="M9" s="58"/>
      <c r="N9" s="6"/>
      <c r="O9" s="1"/>
      <c r="P9" s="64" t="s">
        <v>60</v>
      </c>
      <c r="Q9" s="65">
        <v>6714</v>
      </c>
      <c r="R9" s="66">
        <v>165</v>
      </c>
      <c r="S9" s="66">
        <v>559.5</v>
      </c>
      <c r="T9" s="66">
        <v>13.75</v>
      </c>
      <c r="U9" s="67">
        <v>19.66</v>
      </c>
      <c r="V9" s="68">
        <v>44.9</v>
      </c>
      <c r="W9" s="69">
        <v>319.16000000000003</v>
      </c>
      <c r="X9" s="70">
        <v>85.85</v>
      </c>
      <c r="Y9" s="70">
        <v>214.55</v>
      </c>
      <c r="Z9" s="70">
        <v>40.32</v>
      </c>
      <c r="AA9" s="70">
        <v>55.45</v>
      </c>
      <c r="AB9" s="70">
        <v>25.72</v>
      </c>
      <c r="AC9" s="70">
        <v>0</v>
      </c>
      <c r="AD9" s="71">
        <v>16.690000000000001</v>
      </c>
      <c r="AE9" s="72">
        <v>12.06</v>
      </c>
    </row>
    <row r="10" spans="1:31" ht="16.5" thickBot="1" x14ac:dyDescent="0.3">
      <c r="A10" s="376" t="s">
        <v>61</v>
      </c>
      <c r="B10" s="377"/>
      <c r="C10" s="73">
        <v>3</v>
      </c>
      <c r="D10" s="74" t="s">
        <v>62</v>
      </c>
      <c r="E10" s="75" t="s">
        <v>0</v>
      </c>
      <c r="F10" s="76" t="s">
        <v>63</v>
      </c>
      <c r="G10" s="75" t="s">
        <v>0</v>
      </c>
      <c r="H10" s="77"/>
      <c r="I10" s="1"/>
      <c r="J10" s="26"/>
      <c r="K10" s="56" t="s">
        <v>64</v>
      </c>
      <c r="L10" s="78">
        <f>VLOOKUP(L6,Info_de_destinos!A2:C401,3)</f>
        <v>3179.82</v>
      </c>
      <c r="M10" s="58"/>
      <c r="N10" s="6"/>
      <c r="O10" s="1"/>
      <c r="V10" s="79" t="s">
        <v>65</v>
      </c>
      <c r="W10" s="80">
        <v>2</v>
      </c>
      <c r="X10" s="80">
        <v>1</v>
      </c>
      <c r="Y10" s="80">
        <v>3</v>
      </c>
      <c r="Z10" s="80">
        <v>1</v>
      </c>
      <c r="AA10" s="80">
        <v>1</v>
      </c>
      <c r="AB10" s="80">
        <v>1</v>
      </c>
      <c r="AC10" s="81">
        <v>1</v>
      </c>
      <c r="AD10" s="82" t="s">
        <v>66</v>
      </c>
      <c r="AE10" s="83">
        <f>VLOOKUP("A1",P4:AE107,AE11,FALSE)*B6+VLOOKUP("A2",P4:AE9,AE11,FALSE)*D6+VLOOKUP("B",P4:AE9,AE11,FALSE)*F6+VLOOKUP("C1",P4:AE9,AE11,FALSE)*B7+VLOOKUP("C2",P4:AE9,AE11,FALSE)*D7+VLOOKUP("E",P4:AE9,AE11,FALSE)*F7</f>
        <v>0</v>
      </c>
    </row>
    <row r="11" spans="1:31" ht="15.75" thickBot="1" x14ac:dyDescent="0.3">
      <c r="A11" s="84" t="s">
        <v>67</v>
      </c>
      <c r="B11" s="85" t="s">
        <v>68</v>
      </c>
      <c r="C11" s="85" t="s">
        <v>69</v>
      </c>
      <c r="D11" s="85" t="s">
        <v>70</v>
      </c>
      <c r="E11" s="85" t="s">
        <v>71</v>
      </c>
      <c r="F11" s="85" t="s">
        <v>72</v>
      </c>
      <c r="G11" s="86" t="s">
        <v>73</v>
      </c>
      <c r="H11" s="87"/>
      <c r="I11" s="1"/>
      <c r="J11" s="26"/>
      <c r="K11" s="88" t="s">
        <v>74</v>
      </c>
      <c r="L11" s="378" t="str">
        <f>VLOOKUP(L6,Info_de_destinos!A2:D401,4)</f>
        <v>Ninguna</v>
      </c>
      <c r="M11" s="379"/>
      <c r="N11" s="6"/>
      <c r="O11" s="1"/>
      <c r="U11" s="89"/>
      <c r="V11" s="89"/>
      <c r="AD11" s="90" t="s">
        <v>75</v>
      </c>
      <c r="AE11" s="91">
        <f>HLOOKUP(B4,W3:AC10,8,FALSE)+13</f>
        <v>14</v>
      </c>
    </row>
    <row r="12" spans="1:31" ht="16.5" thickTop="1" thickBot="1" x14ac:dyDescent="0.3">
      <c r="A12" s="92" t="s">
        <v>76</v>
      </c>
      <c r="B12" s="93">
        <v>0</v>
      </c>
      <c r="C12" s="93">
        <v>0</v>
      </c>
      <c r="D12" s="93">
        <v>0</v>
      </c>
      <c r="E12" s="93">
        <v>0</v>
      </c>
      <c r="F12" s="93">
        <v>0</v>
      </c>
      <c r="G12" s="93" t="s">
        <v>0</v>
      </c>
      <c r="H12" s="94"/>
      <c r="I12" s="1"/>
      <c r="J12" s="95"/>
      <c r="K12" s="96"/>
      <c r="L12" s="96"/>
      <c r="M12" s="96"/>
      <c r="N12" s="97"/>
      <c r="O12" s="1"/>
      <c r="R12" s="98"/>
      <c r="S12" s="98"/>
      <c r="Z12" s="98"/>
      <c r="AA12" s="98"/>
      <c r="AB12" s="98"/>
      <c r="AC12" s="98"/>
      <c r="AD12" s="342" t="s">
        <v>77</v>
      </c>
      <c r="AE12" s="343"/>
    </row>
    <row r="13" spans="1:31" ht="15.75" thickBot="1" x14ac:dyDescent="0.3">
      <c r="A13" s="99" t="s">
        <v>78</v>
      </c>
      <c r="B13" s="100" t="s">
        <v>68</v>
      </c>
      <c r="C13" s="100" t="s">
        <v>69</v>
      </c>
      <c r="D13" s="100" t="s">
        <v>70</v>
      </c>
      <c r="E13" s="100" t="s">
        <v>71</v>
      </c>
      <c r="F13" s="101" t="s">
        <v>79</v>
      </c>
      <c r="G13" s="101" t="s">
        <v>80</v>
      </c>
      <c r="H13" s="102"/>
      <c r="I13" s="1"/>
      <c r="J13" s="1"/>
      <c r="K13" s="1"/>
      <c r="L13" s="1"/>
      <c r="M13" s="1"/>
      <c r="N13" s="1"/>
      <c r="O13" s="1"/>
      <c r="P13" s="346" t="s">
        <v>81</v>
      </c>
      <c r="Q13" s="347"/>
      <c r="R13" s="98"/>
      <c r="S13" s="348" t="s">
        <v>82</v>
      </c>
      <c r="T13" s="349"/>
      <c r="U13" s="349"/>
      <c r="V13" s="350"/>
      <c r="Z13" s="351" t="s">
        <v>83</v>
      </c>
      <c r="AA13" s="352"/>
      <c r="AB13" s="98"/>
      <c r="AC13" s="98"/>
      <c r="AD13" s="344"/>
      <c r="AE13" s="345"/>
    </row>
    <row r="14" spans="1:31" ht="16.5" customHeight="1" thickBot="1" x14ac:dyDescent="0.3">
      <c r="A14" s="103" t="s">
        <v>84</v>
      </c>
      <c r="B14" s="93">
        <v>0</v>
      </c>
      <c r="C14" s="93">
        <v>0</v>
      </c>
      <c r="D14" s="93">
        <v>0</v>
      </c>
      <c r="E14" s="93">
        <v>0</v>
      </c>
      <c r="F14" s="93">
        <v>0</v>
      </c>
      <c r="G14" s="104">
        <v>1</v>
      </c>
      <c r="H14" s="105"/>
      <c r="I14" s="1"/>
      <c r="J14" s="380" t="s">
        <v>85</v>
      </c>
      <c r="K14" s="381"/>
      <c r="L14" s="384" t="s">
        <v>86</v>
      </c>
      <c r="M14" s="385"/>
      <c r="N14" s="1"/>
      <c r="O14" s="1"/>
      <c r="P14" s="106" t="s">
        <v>87</v>
      </c>
      <c r="Q14" s="106" t="s">
        <v>88</v>
      </c>
      <c r="R14" s="98"/>
      <c r="S14" s="390" t="s">
        <v>89</v>
      </c>
      <c r="T14" s="391"/>
      <c r="U14" s="392"/>
      <c r="V14" s="107" t="s">
        <v>90</v>
      </c>
      <c r="Z14" s="108" t="s">
        <v>0</v>
      </c>
      <c r="AA14" s="109">
        <v>0</v>
      </c>
      <c r="AB14" s="98"/>
    </row>
    <row r="15" spans="1:31" ht="16.5" thickBot="1" x14ac:dyDescent="0.3">
      <c r="A15" s="393" t="s">
        <v>91</v>
      </c>
      <c r="B15" s="394"/>
      <c r="C15" s="110">
        <v>0</v>
      </c>
      <c r="D15" s="394" t="s">
        <v>92</v>
      </c>
      <c r="E15" s="394"/>
      <c r="F15" s="110">
        <v>0</v>
      </c>
      <c r="G15" s="54"/>
      <c r="H15" s="111"/>
      <c r="I15" s="1"/>
      <c r="J15" s="382"/>
      <c r="K15" s="383"/>
      <c r="L15" s="386"/>
      <c r="M15" s="387"/>
      <c r="N15" s="1"/>
      <c r="O15" s="1"/>
      <c r="P15" s="112">
        <v>30</v>
      </c>
      <c r="Q15" s="113">
        <v>11858.76</v>
      </c>
      <c r="R15" s="98"/>
      <c r="S15" s="395" t="s">
        <v>9</v>
      </c>
      <c r="T15" s="396"/>
      <c r="U15" s="397"/>
      <c r="V15" s="114">
        <v>1</v>
      </c>
      <c r="W15" s="115" t="s">
        <v>93</v>
      </c>
      <c r="X15" s="116">
        <f>VLOOKUP(B2,S15:V18,4,FALSE)</f>
        <v>1</v>
      </c>
      <c r="Z15" s="117" t="s">
        <v>94</v>
      </c>
      <c r="AA15" s="118">
        <v>1</v>
      </c>
    </row>
    <row r="16" spans="1:31" ht="15.75" thickBot="1" x14ac:dyDescent="0.3">
      <c r="A16" s="119" t="s">
        <v>95</v>
      </c>
      <c r="B16" s="120">
        <v>4.7E-2</v>
      </c>
      <c r="C16" s="121" t="s">
        <v>96</v>
      </c>
      <c r="D16" s="122">
        <v>8.9999999999999993E-3</v>
      </c>
      <c r="E16" s="123" t="s">
        <v>97</v>
      </c>
      <c r="F16" s="120">
        <v>1.55E-2</v>
      </c>
      <c r="G16" s="121" t="s">
        <v>98</v>
      </c>
      <c r="H16" s="124">
        <v>1E-3</v>
      </c>
      <c r="I16" s="1"/>
      <c r="J16" s="382"/>
      <c r="K16" s="383"/>
      <c r="L16" s="386"/>
      <c r="M16" s="387"/>
      <c r="N16" s="1"/>
      <c r="O16" s="1"/>
      <c r="P16" s="125">
        <v>29</v>
      </c>
      <c r="Q16" s="43">
        <v>10636.8</v>
      </c>
      <c r="R16" s="98"/>
      <c r="S16" s="398" t="s">
        <v>99</v>
      </c>
      <c r="T16" s="399"/>
      <c r="U16" s="400"/>
      <c r="V16" s="126">
        <v>2</v>
      </c>
    </row>
    <row r="17" spans="1:32" ht="16.5" thickBot="1" x14ac:dyDescent="0.3">
      <c r="A17" s="401" t="s">
        <v>100</v>
      </c>
      <c r="B17" s="402"/>
      <c r="C17" s="402"/>
      <c r="D17" s="402"/>
      <c r="E17" s="402"/>
      <c r="F17" s="402"/>
      <c r="G17" s="402"/>
      <c r="H17" s="403"/>
      <c r="I17" s="1"/>
      <c r="J17" s="382"/>
      <c r="K17" s="383"/>
      <c r="L17" s="388"/>
      <c r="M17" s="389"/>
      <c r="N17" s="1"/>
      <c r="O17" s="1"/>
      <c r="P17" s="125">
        <v>28</v>
      </c>
      <c r="Q17" s="43">
        <v>10189.68</v>
      </c>
      <c r="S17" s="398" t="s">
        <v>101</v>
      </c>
      <c r="T17" s="399"/>
      <c r="U17" s="400"/>
      <c r="V17" s="126">
        <v>3</v>
      </c>
    </row>
    <row r="18" spans="1:32" ht="16.5" thickTop="1" thickBot="1" x14ac:dyDescent="0.3">
      <c r="A18" s="404" t="s">
        <v>102</v>
      </c>
      <c r="B18" s="128" t="s">
        <v>20</v>
      </c>
      <c r="C18" s="128" t="s">
        <v>103</v>
      </c>
      <c r="D18" s="128" t="s">
        <v>104</v>
      </c>
      <c r="E18" s="128" t="s">
        <v>105</v>
      </c>
      <c r="F18" s="128" t="s">
        <v>106</v>
      </c>
      <c r="G18" s="129" t="s">
        <v>107</v>
      </c>
      <c r="H18" s="130" t="s">
        <v>108</v>
      </c>
      <c r="I18" s="1"/>
      <c r="J18" s="131" t="s">
        <v>109</v>
      </c>
      <c r="K18" s="132"/>
      <c r="L18" s="132"/>
      <c r="M18" s="133"/>
      <c r="N18" s="1"/>
      <c r="O18" s="1"/>
      <c r="P18" s="125">
        <v>27</v>
      </c>
      <c r="Q18" s="43">
        <v>9742.2000000000007</v>
      </c>
      <c r="S18" s="405" t="s">
        <v>110</v>
      </c>
      <c r="T18" s="406"/>
      <c r="U18" s="407"/>
      <c r="V18" s="134">
        <v>4</v>
      </c>
    </row>
    <row r="19" spans="1:32" ht="15" customHeight="1" thickBot="1" x14ac:dyDescent="0.3">
      <c r="A19" s="404"/>
      <c r="B19" s="135">
        <f>B29*12+B39*2</f>
        <v>8547.18</v>
      </c>
      <c r="C19" s="135">
        <f>C29*12+C39*2</f>
        <v>4356.24</v>
      </c>
      <c r="D19" s="135">
        <f>D29*12+D39*2</f>
        <v>3179.8199999999997</v>
      </c>
      <c r="E19" s="135">
        <f>E29*12+E39*2</f>
        <v>0</v>
      </c>
      <c r="F19" s="135">
        <f>F29*12+F49*G49</f>
        <v>0</v>
      </c>
      <c r="G19" s="135">
        <f>G29*12</f>
        <v>0</v>
      </c>
      <c r="H19" s="136">
        <f>SUM(B19:G19)</f>
        <v>16083.24</v>
      </c>
      <c r="I19" s="1"/>
      <c r="J19" s="408" t="s">
        <v>111</v>
      </c>
      <c r="K19" s="409"/>
      <c r="L19" s="409"/>
      <c r="M19" s="410"/>
      <c r="N19" s="1"/>
      <c r="O19" s="1"/>
      <c r="P19" s="125">
        <v>26</v>
      </c>
      <c r="Q19" s="43">
        <v>8547</v>
      </c>
    </row>
    <row r="20" spans="1:32" ht="15" customHeight="1" thickBot="1" x14ac:dyDescent="0.3">
      <c r="A20" s="137"/>
      <c r="B20" s="138"/>
      <c r="C20" s="138"/>
      <c r="D20" s="138"/>
      <c r="E20" s="138"/>
      <c r="F20" s="138"/>
      <c r="G20" s="138"/>
      <c r="H20" s="139"/>
      <c r="I20" s="140"/>
      <c r="J20" s="140"/>
      <c r="K20" s="1"/>
      <c r="L20" s="1"/>
      <c r="M20" s="1"/>
      <c r="N20" s="1"/>
      <c r="O20" s="1"/>
      <c r="P20" s="125">
        <v>25</v>
      </c>
      <c r="Q20" s="43">
        <v>7583.16</v>
      </c>
    </row>
    <row r="21" spans="1:32" ht="15.75" customHeight="1" thickBot="1" x14ac:dyDescent="0.3">
      <c r="A21" s="404" t="s">
        <v>112</v>
      </c>
      <c r="B21" s="128" t="str">
        <f>IF(X15&lt;=2,"MUFACE","")</f>
        <v>MUFACE</v>
      </c>
      <c r="C21" s="141" t="str">
        <f>IF(X15=2,"DER. PAS.","CONT.:")</f>
        <v>CONT.:</v>
      </c>
      <c r="D21" s="142">
        <f>IF(X15&lt;&gt;2,TRUNC(B16-(X15=1)*(B16*D16)+(X15&gt;=3)*H16+(X15=4)*F16,6),0)</f>
        <v>4.6577E-2</v>
      </c>
      <c r="E21" s="143" t="str">
        <f>IF(X15&lt;&gt;2,"BASE C.:","")</f>
        <v>BASE C.:</v>
      </c>
      <c r="F21" s="144">
        <f>IF(X15&lt;&gt;2,H19,0)</f>
        <v>16083.24</v>
      </c>
      <c r="G21" s="128" t="s">
        <v>113</v>
      </c>
      <c r="H21" s="145">
        <f>L23</f>
        <v>8.9800000000000005E-2</v>
      </c>
      <c r="I21" s="1"/>
      <c r="J21" s="411" t="s">
        <v>114</v>
      </c>
      <c r="K21" s="412"/>
      <c r="L21" s="413"/>
      <c r="M21" s="1"/>
      <c r="N21" s="1"/>
      <c r="O21" s="1"/>
      <c r="P21" s="125">
        <v>24</v>
      </c>
      <c r="Q21" s="43">
        <v>7135.68</v>
      </c>
    </row>
    <row r="22" spans="1:32" ht="15.75" customHeight="1" thickBot="1" x14ac:dyDescent="0.3">
      <c r="A22" s="404"/>
      <c r="B22" s="135">
        <f>IF(X15&lt;=2,B32*12+B42*2,0)</f>
        <v>322.83999999999997</v>
      </c>
      <c r="C22" s="146">
        <f>IF(X15=2,C32*12+C42*2,0)</f>
        <v>0</v>
      </c>
      <c r="D22" s="147"/>
      <c r="E22" s="148"/>
      <c r="F22" s="149">
        <f>F21*D21</f>
        <v>749.10906948000002</v>
      </c>
      <c r="G22" s="135">
        <f>H19*H21</f>
        <v>1444.274952</v>
      </c>
      <c r="H22" s="150" t="s">
        <v>115</v>
      </c>
      <c r="I22" s="1"/>
      <c r="J22" s="414" t="s">
        <v>116</v>
      </c>
      <c r="K22" s="414"/>
      <c r="L22" s="415"/>
      <c r="M22" s="1"/>
      <c r="N22" s="1"/>
      <c r="O22" s="1"/>
      <c r="P22" s="125">
        <v>23</v>
      </c>
      <c r="Q22" s="43">
        <v>6688.8</v>
      </c>
      <c r="S22" s="416" t="s">
        <v>117</v>
      </c>
      <c r="T22" s="417"/>
      <c r="U22" s="151"/>
      <c r="V22" s="152" t="s">
        <v>118</v>
      </c>
      <c r="W22" s="420" t="s">
        <v>119</v>
      </c>
      <c r="X22" s="420"/>
      <c r="Y22" s="420"/>
      <c r="Z22" s="420"/>
      <c r="AA22" s="420"/>
      <c r="AB22" s="421"/>
      <c r="AC22" s="151"/>
      <c r="AD22" s="151"/>
      <c r="AE22" s="151"/>
      <c r="AF22" s="153"/>
    </row>
    <row r="23" spans="1:32" ht="15" customHeight="1" thickBot="1" x14ac:dyDescent="0.3">
      <c r="A23" s="137"/>
      <c r="B23" s="138"/>
      <c r="C23" s="138"/>
      <c r="D23" s="138"/>
      <c r="E23" s="138"/>
      <c r="F23" s="138"/>
      <c r="G23" s="138"/>
      <c r="H23" s="139"/>
      <c r="I23" s="1"/>
      <c r="K23" s="154" t="s">
        <v>120</v>
      </c>
      <c r="L23" s="155">
        <f>V51</f>
        <v>8.9800000000000005E-2</v>
      </c>
      <c r="M23" s="1"/>
      <c r="N23" s="1"/>
      <c r="O23" s="1"/>
      <c r="P23" s="125">
        <v>22</v>
      </c>
      <c r="Q23" s="43">
        <v>6241.08</v>
      </c>
      <c r="S23" s="418"/>
      <c r="T23" s="419"/>
      <c r="U23" s="156"/>
      <c r="V23" s="157" t="s">
        <v>121</v>
      </c>
      <c r="W23" s="422" t="s">
        <v>122</v>
      </c>
      <c r="X23" s="423"/>
      <c r="Y23" s="423"/>
      <c r="Z23" s="423"/>
      <c r="AA23" s="423"/>
      <c r="AB23" s="424"/>
      <c r="AC23" s="156"/>
      <c r="AD23" s="425" t="s">
        <v>123</v>
      </c>
      <c r="AE23" s="426"/>
      <c r="AF23" s="158"/>
    </row>
    <row r="24" spans="1:32" ht="15.75" customHeight="1" x14ac:dyDescent="0.25">
      <c r="A24" s="427" t="s">
        <v>124</v>
      </c>
      <c r="B24" s="159" t="s">
        <v>108</v>
      </c>
      <c r="C24" s="160" t="s">
        <v>112</v>
      </c>
      <c r="D24" s="161" t="s">
        <v>125</v>
      </c>
      <c r="E24" s="429" t="s">
        <v>126</v>
      </c>
      <c r="F24" s="430"/>
      <c r="G24" s="138"/>
      <c r="H24" s="162" t="s">
        <v>127</v>
      </c>
      <c r="I24" s="1"/>
      <c r="J24" s="431" t="s">
        <v>128</v>
      </c>
      <c r="K24" s="431"/>
      <c r="L24" s="431"/>
      <c r="M24" s="431"/>
      <c r="N24" s="1"/>
      <c r="O24" s="1"/>
      <c r="P24" s="125">
        <v>21</v>
      </c>
      <c r="Q24" s="43">
        <v>5794.56</v>
      </c>
      <c r="S24" s="432" t="s">
        <v>129</v>
      </c>
      <c r="T24" s="433"/>
      <c r="U24" s="433"/>
      <c r="V24" s="163"/>
      <c r="W24" s="156"/>
      <c r="X24" s="156"/>
      <c r="Y24" s="156"/>
      <c r="Z24" s="156"/>
      <c r="AA24" s="156"/>
      <c r="AB24" s="156"/>
      <c r="AC24" s="156"/>
      <c r="AD24" s="164" t="s">
        <v>62</v>
      </c>
      <c r="AE24" s="165">
        <f>IF(E10=Z15,SUM(B12:E12),0)</f>
        <v>0</v>
      </c>
      <c r="AF24" s="158"/>
    </row>
    <row r="25" spans="1:32" ht="15" customHeight="1" thickBot="1" x14ac:dyDescent="0.3">
      <c r="A25" s="428"/>
      <c r="B25" s="166">
        <f>H19</f>
        <v>16083.24</v>
      </c>
      <c r="C25" s="167">
        <f>F22+B22+C22+G22</f>
        <v>2516.2240214799999</v>
      </c>
      <c r="D25" s="168">
        <f>B25-C25</f>
        <v>13567.015978519999</v>
      </c>
      <c r="E25" s="434">
        <f>D25/12</f>
        <v>1130.5846648766667</v>
      </c>
      <c r="F25" s="435"/>
      <c r="G25" s="169"/>
      <c r="H25" s="170">
        <f>B22+C22+F22</f>
        <v>1071.9490694799999</v>
      </c>
      <c r="I25" s="1"/>
      <c r="J25" s="436" t="s">
        <v>130</v>
      </c>
      <c r="K25" s="436"/>
      <c r="L25" s="436"/>
      <c r="M25" s="436"/>
      <c r="N25" s="1"/>
      <c r="O25" s="1"/>
      <c r="P25" s="125">
        <v>20</v>
      </c>
      <c r="Q25" s="43">
        <v>5382.6</v>
      </c>
      <c r="S25" s="171"/>
      <c r="T25" s="156"/>
      <c r="U25" s="156"/>
      <c r="V25" s="156"/>
      <c r="W25" s="172"/>
      <c r="X25" s="156"/>
      <c r="Y25" s="173"/>
      <c r="Z25" s="173"/>
      <c r="AA25" s="156"/>
      <c r="AB25" s="156"/>
      <c r="AC25" s="156"/>
      <c r="AD25" s="174" t="s">
        <v>63</v>
      </c>
      <c r="AE25" s="175">
        <f>IF(G10=Z15,SUM(B14:E14),0)</f>
        <v>0</v>
      </c>
      <c r="AF25" s="158"/>
    </row>
    <row r="26" spans="1:32" ht="15.75" customHeight="1" thickBot="1" x14ac:dyDescent="0.3">
      <c r="I26" s="1"/>
      <c r="J26" s="1"/>
      <c r="K26" s="1"/>
      <c r="L26" s="1"/>
      <c r="M26" s="1"/>
      <c r="N26" s="1"/>
      <c r="O26" s="1"/>
      <c r="P26" s="125">
        <v>19</v>
      </c>
      <c r="Q26" s="43">
        <v>5107.8</v>
      </c>
      <c r="S26" s="176"/>
      <c r="T26" s="437" t="s">
        <v>131</v>
      </c>
      <c r="U26" s="438"/>
      <c r="V26" s="177">
        <f>B25</f>
        <v>16083.24</v>
      </c>
      <c r="W26" s="178" t="s">
        <v>132</v>
      </c>
      <c r="X26" s="179"/>
      <c r="Y26" s="180"/>
      <c r="Z26" s="156"/>
      <c r="AA26" s="156"/>
      <c r="AB26" s="156"/>
      <c r="AC26" s="156"/>
      <c r="AD26" s="156"/>
      <c r="AE26" s="156"/>
      <c r="AF26" s="158"/>
    </row>
    <row r="27" spans="1:32" ht="16.5" thickBot="1" x14ac:dyDescent="0.3">
      <c r="A27" s="439" t="s">
        <v>133</v>
      </c>
      <c r="B27" s="440"/>
      <c r="C27" s="440"/>
      <c r="D27" s="440"/>
      <c r="E27" s="440"/>
      <c r="F27" s="440"/>
      <c r="G27" s="440"/>
      <c r="H27" s="441"/>
      <c r="I27" s="1"/>
      <c r="J27" s="181"/>
      <c r="K27" s="182"/>
      <c r="L27" s="182"/>
      <c r="M27" s="182"/>
      <c r="N27" s="183"/>
      <c r="O27" s="1"/>
      <c r="P27" s="125">
        <v>18</v>
      </c>
      <c r="Q27" s="43">
        <v>4832.76</v>
      </c>
      <c r="S27" s="176" t="s">
        <v>134</v>
      </c>
      <c r="T27" s="442" t="s">
        <v>135</v>
      </c>
      <c r="U27" s="443"/>
      <c r="V27" s="184">
        <f>H25</f>
        <v>1071.9490694799999</v>
      </c>
      <c r="W27" s="185" t="s">
        <v>136</v>
      </c>
      <c r="X27" s="186" t="s">
        <v>137</v>
      </c>
      <c r="Y27" s="156"/>
      <c r="Z27" s="346" t="s">
        <v>138</v>
      </c>
      <c r="AA27" s="347"/>
      <c r="AB27" s="156"/>
      <c r="AC27" s="156"/>
      <c r="AD27" s="187" t="s">
        <v>139</v>
      </c>
      <c r="AE27" s="156"/>
      <c r="AF27" s="158"/>
    </row>
    <row r="28" spans="1:32" ht="15.75" customHeight="1" thickTop="1" thickBot="1" x14ac:dyDescent="0.3">
      <c r="A28" s="444" t="s">
        <v>102</v>
      </c>
      <c r="B28" s="188" t="s">
        <v>20</v>
      </c>
      <c r="C28" s="188" t="s">
        <v>103</v>
      </c>
      <c r="D28" s="188" t="s">
        <v>104</v>
      </c>
      <c r="E28" s="188" t="s">
        <v>105</v>
      </c>
      <c r="F28" s="188" t="s">
        <v>106</v>
      </c>
      <c r="G28" s="189" t="s">
        <v>107</v>
      </c>
      <c r="H28" s="190" t="s">
        <v>108</v>
      </c>
      <c r="I28" s="1"/>
      <c r="J28" s="191"/>
      <c r="K28" s="445" t="s">
        <v>140</v>
      </c>
      <c r="L28" s="446"/>
      <c r="M28" s="447"/>
      <c r="N28" s="192"/>
      <c r="O28" s="1"/>
      <c r="P28" s="125">
        <v>17</v>
      </c>
      <c r="Q28" s="43">
        <v>4557.96</v>
      </c>
      <c r="R28" s="98"/>
      <c r="S28" s="176" t="s">
        <v>141</v>
      </c>
      <c r="T28" s="442" t="s">
        <v>142</v>
      </c>
      <c r="U28" s="443"/>
      <c r="V28" s="193">
        <f>X28</f>
        <v>2000</v>
      </c>
      <c r="W28" s="194" t="s">
        <v>143</v>
      </c>
      <c r="X28" s="195">
        <v>2000</v>
      </c>
      <c r="Y28" s="156"/>
      <c r="Z28" s="196">
        <v>11250</v>
      </c>
      <c r="AA28" s="113">
        <v>3700</v>
      </c>
      <c r="AB28" s="156"/>
      <c r="AC28" s="156"/>
      <c r="AD28" s="195">
        <v>5550</v>
      </c>
      <c r="AE28" s="156"/>
      <c r="AF28" s="158"/>
    </row>
    <row r="29" spans="1:32" ht="15" customHeight="1" thickBot="1" x14ac:dyDescent="0.3">
      <c r="A29" s="444"/>
      <c r="B29" s="197">
        <f>VLOOKUP(B3,P4:Q9,2,FALSE)/12</f>
        <v>611.31000000000006</v>
      </c>
      <c r="C29" s="197">
        <f>VLOOKUP(D3,P15:Q44,2,FALSE)/12</f>
        <v>311.16000000000003</v>
      </c>
      <c r="D29" s="197">
        <f>ROUND(G3/14,2)</f>
        <v>227.13</v>
      </c>
      <c r="E29" s="197">
        <f>(VLOOKUP("A1",P4:S9,3,FALSE)*B6+VLOOKUP("A2",P4:S9,3,FALSE)*D6+VLOOKUP("B",P4:S9,3,FALSE)*F6+VLOOKUP("C1",P4:S9,3,FALSE)*B7+VLOOKUP("C2",P4:S9,3,FALSE)*D7+VLOOKUP("E",P4:S9,3,FALSE)*F7)/12+AE10</f>
        <v>0</v>
      </c>
      <c r="F29" s="197">
        <f>B5</f>
        <v>0</v>
      </c>
      <c r="G29" s="197">
        <f>HLOOKUP(B4,W3:AC9,MATCH(B3,P3:P9,0),FALSE)+AE10</f>
        <v>0</v>
      </c>
      <c r="H29" s="198">
        <f>SUM(B29:G29)</f>
        <v>1149.5999999999999</v>
      </c>
      <c r="I29" s="1"/>
      <c r="J29" s="191" t="s">
        <v>144</v>
      </c>
      <c r="K29" s="448"/>
      <c r="L29" s="449"/>
      <c r="M29" s="450"/>
      <c r="N29" s="192"/>
      <c r="O29" s="1"/>
      <c r="P29" s="125">
        <v>16</v>
      </c>
      <c r="Q29" s="43">
        <v>4283.6400000000003</v>
      </c>
      <c r="S29" s="176" t="s">
        <v>145</v>
      </c>
      <c r="T29" s="442" t="s">
        <v>146</v>
      </c>
      <c r="U29" s="443"/>
      <c r="V29" s="193">
        <f>IF(D9=Z15,W29,0)</f>
        <v>0</v>
      </c>
      <c r="W29" s="199">
        <v>2000</v>
      </c>
      <c r="X29" s="200"/>
      <c r="Y29" s="200"/>
      <c r="Z29" s="201">
        <v>14450</v>
      </c>
      <c r="AA29" s="202">
        <v>1.15625</v>
      </c>
      <c r="AB29" s="156"/>
      <c r="AC29" s="156"/>
      <c r="AD29" s="172"/>
      <c r="AE29" s="156"/>
      <c r="AF29" s="158"/>
    </row>
    <row r="30" spans="1:32" ht="15" customHeight="1" thickTop="1" thickBot="1" x14ac:dyDescent="0.3">
      <c r="A30" s="203"/>
      <c r="B30" s="204"/>
      <c r="C30" s="204"/>
      <c r="D30" s="204"/>
      <c r="E30" s="204"/>
      <c r="F30" s="204"/>
      <c r="G30" s="204"/>
      <c r="H30" s="205"/>
      <c r="I30" s="1"/>
      <c r="J30" s="191"/>
      <c r="K30" s="206"/>
      <c r="L30" s="207" t="s">
        <v>147</v>
      </c>
      <c r="M30" s="208" t="s">
        <v>148</v>
      </c>
      <c r="N30" s="192"/>
      <c r="O30" s="1"/>
      <c r="P30" s="125">
        <v>15</v>
      </c>
      <c r="Q30" s="43">
        <v>4008.36</v>
      </c>
      <c r="S30" s="176" t="s">
        <v>141</v>
      </c>
      <c r="T30" s="442" t="s">
        <v>149</v>
      </c>
      <c r="U30" s="443"/>
      <c r="V30" s="193">
        <f>VLOOKUP(B9,Y41:Z44,2,FALSE)</f>
        <v>0</v>
      </c>
      <c r="W30" s="156"/>
      <c r="X30" s="156"/>
      <c r="Y30" s="163"/>
      <c r="Z30" s="156"/>
      <c r="AA30" s="156"/>
      <c r="AB30" s="156"/>
      <c r="AC30" s="451" t="s">
        <v>150</v>
      </c>
      <c r="AD30" s="340"/>
      <c r="AE30" s="341"/>
      <c r="AF30" s="158"/>
    </row>
    <row r="31" spans="1:32" ht="15" customHeight="1" thickBot="1" x14ac:dyDescent="0.3">
      <c r="A31" s="444" t="s">
        <v>112</v>
      </c>
      <c r="B31" s="188" t="str">
        <f>B21</f>
        <v>MUFACE</v>
      </c>
      <c r="C31" s="209" t="str">
        <f>C21</f>
        <v>CONT.:</v>
      </c>
      <c r="D31" s="210">
        <f>IF(X15&lt;&gt;2,D21,0)</f>
        <v>4.6577E-2</v>
      </c>
      <c r="E31" s="211" t="str">
        <f>E21</f>
        <v>BASE C.:</v>
      </c>
      <c r="F31" s="212">
        <f>ROUND(IF(X15&lt;&gt;2,H29+B45/6,0),2)</f>
        <v>1340.27</v>
      </c>
      <c r="G31" s="188" t="s">
        <v>113</v>
      </c>
      <c r="H31" s="213">
        <f>H21</f>
        <v>8.9800000000000005E-2</v>
      </c>
      <c r="I31" s="1"/>
      <c r="J31" s="191"/>
      <c r="K31" s="214" t="s">
        <v>151</v>
      </c>
      <c r="L31" s="215">
        <f>D35</f>
        <v>960.88016420999998</v>
      </c>
      <c r="M31" s="216">
        <f>10-M33</f>
        <v>10</v>
      </c>
      <c r="N31" s="192"/>
      <c r="O31" s="1"/>
      <c r="P31" s="125">
        <v>14</v>
      </c>
      <c r="Q31" s="43">
        <v>3733.92</v>
      </c>
      <c r="S31" s="176" t="s">
        <v>152</v>
      </c>
      <c r="T31" s="452" t="s">
        <v>153</v>
      </c>
      <c r="U31" s="453"/>
      <c r="V31" s="217">
        <f>SUM(V27:V30)</f>
        <v>3071.9490694799997</v>
      </c>
      <c r="W31" s="172"/>
      <c r="X31" s="156"/>
      <c r="Y31" s="346" t="s">
        <v>154</v>
      </c>
      <c r="Z31" s="454"/>
      <c r="AA31" s="347"/>
      <c r="AB31" s="156"/>
      <c r="AC31" s="218" t="s">
        <v>155</v>
      </c>
      <c r="AD31" s="219" t="s">
        <v>156</v>
      </c>
      <c r="AE31" s="220" t="s">
        <v>157</v>
      </c>
      <c r="AF31" s="158"/>
    </row>
    <row r="32" spans="1:32" ht="15" customHeight="1" thickBot="1" x14ac:dyDescent="0.3">
      <c r="A32" s="444"/>
      <c r="B32" s="197">
        <f>IF(X15&lt;=2,VLOOKUP(B3,P4:U9,6,FALSE),0)</f>
        <v>23.06</v>
      </c>
      <c r="C32" s="197">
        <f>IF(X15=2,VLOOKUP(B3,P4:V9,7,FALSE),0)</f>
        <v>0</v>
      </c>
      <c r="D32" s="221"/>
      <c r="E32" s="222"/>
      <c r="F32" s="223">
        <f>IF(X15&lt;&gt;2,F31*D31,0)</f>
        <v>62.425755789999997</v>
      </c>
      <c r="G32" s="197">
        <f>H29*H31</f>
        <v>103.23407999999999</v>
      </c>
      <c r="H32" s="205"/>
      <c r="I32" s="1"/>
      <c r="J32" s="191"/>
      <c r="K32" s="214" t="s">
        <v>158</v>
      </c>
      <c r="L32" s="215">
        <f>D35+D45</f>
        <v>1979.1071682100001</v>
      </c>
      <c r="M32" s="216">
        <v>2</v>
      </c>
      <c r="N32" s="192"/>
      <c r="O32" s="1"/>
      <c r="P32" s="125">
        <v>13</v>
      </c>
      <c r="Q32" s="43">
        <v>3458.64</v>
      </c>
      <c r="S32" s="176" t="s">
        <v>159</v>
      </c>
      <c r="T32" s="442" t="s">
        <v>160</v>
      </c>
      <c r="U32" s="443"/>
      <c r="V32" s="224">
        <f>IF((V26-V27)&lt;=Z28,AA28,IF((V26-V27)&lt;Z29,AA28-(V26-V27-Z28)*AA29,0))</f>
        <v>0</v>
      </c>
      <c r="W32" s="225" t="s">
        <v>161</v>
      </c>
      <c r="X32" s="156"/>
      <c r="Y32" s="226" t="s">
        <v>162</v>
      </c>
      <c r="Z32" s="227" t="s">
        <v>163</v>
      </c>
      <c r="AA32" s="228" t="s">
        <v>164</v>
      </c>
      <c r="AB32" s="156"/>
      <c r="AC32" s="229">
        <v>1</v>
      </c>
      <c r="AD32" s="230">
        <v>2400</v>
      </c>
      <c r="AE32" s="231">
        <f>AD32</f>
        <v>2400</v>
      </c>
      <c r="AF32" s="158"/>
    </row>
    <row r="33" spans="1:32" ht="15" customHeight="1" thickBot="1" x14ac:dyDescent="0.3">
      <c r="A33" s="203"/>
      <c r="B33" s="204"/>
      <c r="C33" s="204"/>
      <c r="D33" s="204"/>
      <c r="E33" s="204"/>
      <c r="F33" s="188"/>
      <c r="G33" s="188"/>
      <c r="H33" s="205"/>
      <c r="I33" s="1"/>
      <c r="J33" s="191"/>
      <c r="K33" s="214" t="s">
        <v>165</v>
      </c>
      <c r="L33" s="215">
        <f>D35+D55</f>
        <v>960.88016420999998</v>
      </c>
      <c r="M33" s="216">
        <f>G49</f>
        <v>0</v>
      </c>
      <c r="N33" s="192"/>
      <c r="O33" s="1"/>
      <c r="P33" s="125">
        <v>12</v>
      </c>
      <c r="Q33" s="43">
        <v>3183.72</v>
      </c>
      <c r="S33" s="176" t="s">
        <v>166</v>
      </c>
      <c r="T33" s="442" t="s">
        <v>167</v>
      </c>
      <c r="U33" s="443"/>
      <c r="V33" s="224">
        <f>IF(E10=Z15,IF(AE24&gt;2,W33,0),0)</f>
        <v>0</v>
      </c>
      <c r="W33" s="199">
        <v>600</v>
      </c>
      <c r="X33" s="156"/>
      <c r="Y33" s="232">
        <v>0</v>
      </c>
      <c r="Z33" s="233">
        <v>0.19</v>
      </c>
      <c r="AA33" s="234">
        <v>0</v>
      </c>
      <c r="AB33" s="156"/>
      <c r="AC33" s="108">
        <v>2</v>
      </c>
      <c r="AD33" s="235">
        <v>2700</v>
      </c>
      <c r="AE33" s="236">
        <f>AD33+AE32</f>
        <v>5100</v>
      </c>
      <c r="AF33" s="158"/>
    </row>
    <row r="34" spans="1:32" ht="15" customHeight="1" thickBot="1" x14ac:dyDescent="0.3">
      <c r="A34" s="455" t="s">
        <v>124</v>
      </c>
      <c r="B34" s="237" t="s">
        <v>108</v>
      </c>
      <c r="C34" s="238" t="s">
        <v>112</v>
      </c>
      <c r="D34" s="239" t="s">
        <v>125</v>
      </c>
      <c r="E34" s="204"/>
      <c r="F34" s="188"/>
      <c r="G34" s="188"/>
      <c r="H34" s="240" t="s">
        <v>127</v>
      </c>
      <c r="I34" s="1"/>
      <c r="J34" s="191"/>
      <c r="K34" s="214"/>
      <c r="L34" s="241"/>
      <c r="M34" s="242"/>
      <c r="N34" s="192"/>
      <c r="O34" s="1"/>
      <c r="P34" s="125">
        <v>11</v>
      </c>
      <c r="Q34" s="43">
        <v>2908.8</v>
      </c>
      <c r="S34" s="176" t="s">
        <v>168</v>
      </c>
      <c r="T34" s="442" t="s">
        <v>169</v>
      </c>
      <c r="U34" s="443"/>
      <c r="V34" s="224">
        <f>C15</f>
        <v>0</v>
      </c>
      <c r="W34" s="172"/>
      <c r="X34" s="156"/>
      <c r="Y34" s="243">
        <v>12450</v>
      </c>
      <c r="Z34" s="244">
        <v>0.24</v>
      </c>
      <c r="AA34" s="245">
        <f>Y34*Z33</f>
        <v>2365.5</v>
      </c>
      <c r="AB34" s="156"/>
      <c r="AC34" s="246">
        <v>3</v>
      </c>
      <c r="AD34" s="235">
        <v>4000</v>
      </c>
      <c r="AE34" s="247">
        <f>AD34+AE33</f>
        <v>9100</v>
      </c>
      <c r="AF34" s="158"/>
    </row>
    <row r="35" spans="1:32" ht="15" customHeight="1" thickBot="1" x14ac:dyDescent="0.3">
      <c r="A35" s="456"/>
      <c r="B35" s="248">
        <f>H29</f>
        <v>1149.5999999999999</v>
      </c>
      <c r="C35" s="249">
        <f>F32+B32+C32+G32</f>
        <v>188.71983578999999</v>
      </c>
      <c r="D35" s="250">
        <f>B35-C35</f>
        <v>960.88016420999998</v>
      </c>
      <c r="E35" s="251"/>
      <c r="F35" s="251"/>
      <c r="G35" s="251"/>
      <c r="H35" s="252">
        <f>B32+C32+F32</f>
        <v>85.485755789999999</v>
      </c>
      <c r="I35" s="1"/>
      <c r="J35" s="191"/>
      <c r="K35" s="253" t="s">
        <v>170</v>
      </c>
      <c r="L35" s="254">
        <f>(L31*M31+L32*M32+L33*M33)/12</f>
        <v>1130.5846648766667</v>
      </c>
      <c r="M35" s="255">
        <v>12</v>
      </c>
      <c r="N35" s="192"/>
      <c r="O35" s="1"/>
      <c r="P35" s="125">
        <v>10</v>
      </c>
      <c r="Q35" s="43">
        <v>2634.36</v>
      </c>
      <c r="S35" s="176" t="s">
        <v>171</v>
      </c>
      <c r="T35" s="442" t="s">
        <v>172</v>
      </c>
      <c r="U35" s="443"/>
      <c r="V35" s="256">
        <f>F15</f>
        <v>0</v>
      </c>
      <c r="W35" s="257" t="s">
        <v>173</v>
      </c>
      <c r="X35" s="156"/>
      <c r="Y35" s="243">
        <v>20200</v>
      </c>
      <c r="Z35" s="244">
        <v>0.3</v>
      </c>
      <c r="AA35" s="245">
        <f>(Y35-Y34)*Z34+AA34</f>
        <v>4225.5</v>
      </c>
      <c r="AB35" s="156"/>
      <c r="AC35" s="108" t="s">
        <v>174</v>
      </c>
      <c r="AD35" s="235">
        <v>4500</v>
      </c>
      <c r="AE35" s="258">
        <f>AD35</f>
        <v>4500</v>
      </c>
      <c r="AF35" s="158"/>
    </row>
    <row r="36" spans="1:32" ht="15.75" thickBot="1" x14ac:dyDescent="0.3">
      <c r="I36" s="1"/>
      <c r="J36" s="259"/>
      <c r="K36" s="260"/>
      <c r="L36" s="260"/>
      <c r="M36" s="260"/>
      <c r="N36" s="261"/>
      <c r="O36" s="1"/>
      <c r="P36" s="125">
        <v>9</v>
      </c>
      <c r="Q36" s="43">
        <v>2496.96</v>
      </c>
      <c r="S36" s="176" t="s">
        <v>175</v>
      </c>
      <c r="T36" s="442" t="s">
        <v>176</v>
      </c>
      <c r="U36" s="443"/>
      <c r="V36" s="262">
        <f>AD28</f>
        <v>5550</v>
      </c>
      <c r="W36" s="199">
        <v>1980</v>
      </c>
      <c r="X36" s="156"/>
      <c r="Y36" s="243">
        <v>35200</v>
      </c>
      <c r="Z36" s="244">
        <v>0.37</v>
      </c>
      <c r="AA36" s="245">
        <f>(Y36-Y35)*Z35+AA35</f>
        <v>8725.5</v>
      </c>
      <c r="AB36" s="156"/>
      <c r="AC36" s="117" t="s">
        <v>177</v>
      </c>
      <c r="AD36" s="263">
        <v>2800</v>
      </c>
      <c r="AE36" s="264">
        <f>AD36</f>
        <v>2800</v>
      </c>
      <c r="AF36" s="158"/>
    </row>
    <row r="37" spans="1:32" ht="16.5" thickBot="1" x14ac:dyDescent="0.3">
      <c r="A37" s="439" t="s">
        <v>178</v>
      </c>
      <c r="B37" s="440"/>
      <c r="C37" s="440"/>
      <c r="D37" s="440"/>
      <c r="E37" s="440"/>
      <c r="F37" s="440"/>
      <c r="G37" s="440"/>
      <c r="H37" s="441"/>
      <c r="I37" s="1"/>
      <c r="J37" s="1"/>
      <c r="K37" s="1"/>
      <c r="L37" s="1"/>
      <c r="M37" s="1"/>
      <c r="N37" s="1"/>
      <c r="O37" s="1"/>
      <c r="P37" s="125">
        <v>8</v>
      </c>
      <c r="Q37" s="43">
        <v>2359.08</v>
      </c>
      <c r="S37" s="176" t="s">
        <v>179</v>
      </c>
      <c r="T37" s="442" t="s">
        <v>180</v>
      </c>
      <c r="U37" s="443"/>
      <c r="V37" s="262">
        <f>IF(G12=Z15,AE37,AE37/2)</f>
        <v>0</v>
      </c>
      <c r="W37" s="172"/>
      <c r="X37" s="156"/>
      <c r="Y37" s="265">
        <v>60000</v>
      </c>
      <c r="Z37" s="266">
        <v>0.45</v>
      </c>
      <c r="AA37" s="267">
        <f>(Y37-Y36)*Z36+AA36</f>
        <v>17901.5</v>
      </c>
      <c r="AB37" s="156"/>
      <c r="AC37" s="457" t="s">
        <v>181</v>
      </c>
      <c r="AD37" s="458"/>
      <c r="AE37" s="268">
        <f>IF(E10=Z15,IF(AE24=AC32,AE32,IF(AE24=AC33,AE33,IF(AE24=AC34,AE34,IF(AE24&gt;=4,AE34+(4500*(AE24-AC34)),0))))+F12*AE36,0)</f>
        <v>0</v>
      </c>
      <c r="AF37" s="158"/>
    </row>
    <row r="38" spans="1:32" ht="16.5" thickTop="1" thickBot="1" x14ac:dyDescent="0.3">
      <c r="A38" s="444" t="s">
        <v>102</v>
      </c>
      <c r="B38" s="188" t="s">
        <v>20</v>
      </c>
      <c r="C38" s="188" t="s">
        <v>103</v>
      </c>
      <c r="D38" s="188" t="s">
        <v>104</v>
      </c>
      <c r="E38" s="188" t="s">
        <v>105</v>
      </c>
      <c r="F38" s="188"/>
      <c r="G38" s="188"/>
      <c r="H38" s="190" t="s">
        <v>108</v>
      </c>
      <c r="I38" s="1"/>
      <c r="J38" s="1"/>
      <c r="K38" s="1"/>
      <c r="L38" s="1"/>
      <c r="M38" s="1"/>
      <c r="N38" s="1"/>
      <c r="O38" s="1"/>
      <c r="P38" s="125">
        <v>7</v>
      </c>
      <c r="Q38" s="43">
        <v>2221.92</v>
      </c>
      <c r="S38" s="176" t="s">
        <v>182</v>
      </c>
      <c r="T38" s="442" t="s">
        <v>183</v>
      </c>
      <c r="U38" s="443"/>
      <c r="V38" s="262">
        <f>AE43/G14</f>
        <v>0</v>
      </c>
      <c r="W38" s="269" t="s">
        <v>184</v>
      </c>
      <c r="X38" s="156"/>
      <c r="Y38" s="172"/>
      <c r="Z38" s="172"/>
      <c r="AA38" s="156"/>
      <c r="AB38" s="156"/>
      <c r="AC38" s="156"/>
      <c r="AD38" s="156"/>
      <c r="AE38" s="156"/>
      <c r="AF38" s="158"/>
    </row>
    <row r="39" spans="1:32" ht="15.75" customHeight="1" thickBot="1" x14ac:dyDescent="0.3">
      <c r="A39" s="444"/>
      <c r="B39" s="197">
        <f>VLOOKUP(B3,P4:S9,4,FALSE)</f>
        <v>605.73</v>
      </c>
      <c r="C39" s="197">
        <f>C29</f>
        <v>311.16000000000003</v>
      </c>
      <c r="D39" s="197">
        <f>D29</f>
        <v>227.13</v>
      </c>
      <c r="E39" s="197">
        <f>VLOOKUP("A1",P4:T9,5,FALSE)*B6+VLOOKUP("A2",P4:T9,5,FALSE)*D6+VLOOKUP("B",P4:T9,5,FALSE)*F6+VLOOKUP("C1",P4:T9,5,FALSE)*B7+VLOOKUP("C2",P4:T9,5,FALSE)*D7+VLOOKUP("E",P4:T9,5,FALSE)*F7</f>
        <v>0</v>
      </c>
      <c r="F39" s="197"/>
      <c r="G39" s="197"/>
      <c r="H39" s="198">
        <f>SUM(B39:G39)</f>
        <v>1144.02</v>
      </c>
      <c r="I39" s="1"/>
      <c r="J39" s="1"/>
      <c r="K39" s="1"/>
      <c r="L39" s="1"/>
      <c r="M39" s="1"/>
      <c r="N39" s="1"/>
      <c r="O39" s="1"/>
      <c r="P39" s="125">
        <v>6</v>
      </c>
      <c r="Q39" s="43">
        <v>2084.4</v>
      </c>
      <c r="S39" s="176" t="s">
        <v>185</v>
      </c>
      <c r="T39" s="442" t="s">
        <v>186</v>
      </c>
      <c r="U39" s="443"/>
      <c r="V39" s="262">
        <f>AE51</f>
        <v>0</v>
      </c>
      <c r="W39" s="270">
        <f>SUM(V36:V39)</f>
        <v>5550</v>
      </c>
      <c r="X39" s="156"/>
      <c r="Y39" s="346" t="s">
        <v>187</v>
      </c>
      <c r="Z39" s="347"/>
      <c r="AA39" s="156"/>
      <c r="AB39" s="156"/>
      <c r="AC39" s="451" t="s">
        <v>188</v>
      </c>
      <c r="AD39" s="340"/>
      <c r="AE39" s="341"/>
      <c r="AF39" s="158"/>
    </row>
    <row r="40" spans="1:32" ht="15.75" thickBot="1" x14ac:dyDescent="0.3">
      <c r="A40" s="203"/>
      <c r="B40" s="204"/>
      <c r="C40" s="204"/>
      <c r="D40" s="204"/>
      <c r="E40" s="204"/>
      <c r="F40" s="204"/>
      <c r="G40" s="204"/>
      <c r="H40" s="205"/>
      <c r="I40" s="1"/>
      <c r="J40" s="1"/>
      <c r="K40" s="1"/>
      <c r="L40" s="1"/>
      <c r="M40" s="1"/>
      <c r="N40" s="1"/>
      <c r="O40" s="1"/>
      <c r="P40" s="125">
        <v>5</v>
      </c>
      <c r="Q40" s="43">
        <v>1947</v>
      </c>
      <c r="S40" s="176" t="s">
        <v>171</v>
      </c>
      <c r="T40" s="459" t="s">
        <v>189</v>
      </c>
      <c r="U40" s="460"/>
      <c r="V40" s="256">
        <f>IF(F15&gt;0,W36,0)</f>
        <v>0</v>
      </c>
      <c r="W40" s="156"/>
      <c r="X40" s="156"/>
      <c r="Y40" s="271" t="s">
        <v>190</v>
      </c>
      <c r="Z40" s="272" t="s">
        <v>191</v>
      </c>
      <c r="AA40" s="156"/>
      <c r="AB40" s="156"/>
      <c r="AC40" s="273" t="s">
        <v>192</v>
      </c>
      <c r="AD40" s="461" t="s">
        <v>156</v>
      </c>
      <c r="AE40" s="462"/>
      <c r="AF40" s="158"/>
    </row>
    <row r="41" spans="1:32" ht="15.75" thickBot="1" x14ac:dyDescent="0.3">
      <c r="A41" s="444" t="s">
        <v>112</v>
      </c>
      <c r="B41" s="188" t="str">
        <f>B21</f>
        <v>MUFACE</v>
      </c>
      <c r="C41" s="209" t="str">
        <f>IF(X15=2,"DER. PAS.","")</f>
        <v/>
      </c>
      <c r="D41" s="274"/>
      <c r="E41" s="209"/>
      <c r="F41" s="275"/>
      <c r="G41" s="188" t="s">
        <v>113</v>
      </c>
      <c r="H41" s="213">
        <f>H21</f>
        <v>8.9800000000000005E-2</v>
      </c>
      <c r="I41" s="1"/>
      <c r="J41" s="1"/>
      <c r="K41" s="1"/>
      <c r="L41" s="1"/>
      <c r="M41" s="1"/>
      <c r="N41" s="1"/>
      <c r="O41" s="1"/>
      <c r="P41" s="125">
        <v>4</v>
      </c>
      <c r="Q41" s="43">
        <v>1740.96</v>
      </c>
      <c r="S41" s="176"/>
      <c r="T41" s="463" t="s">
        <v>193</v>
      </c>
      <c r="U41" s="464"/>
      <c r="V41" s="276">
        <f>V40+W39</f>
        <v>5550</v>
      </c>
      <c r="W41" s="156"/>
      <c r="X41" s="156"/>
      <c r="Y41" s="229" t="s">
        <v>0</v>
      </c>
      <c r="Z41" s="113">
        <v>0</v>
      </c>
      <c r="AA41" s="156"/>
      <c r="AB41" s="156"/>
      <c r="AC41" s="277" t="s">
        <v>194</v>
      </c>
      <c r="AD41" s="465">
        <v>1150</v>
      </c>
      <c r="AE41" s="466"/>
      <c r="AF41" s="158"/>
    </row>
    <row r="42" spans="1:32" ht="15.75" thickBot="1" x14ac:dyDescent="0.3">
      <c r="A42" s="444"/>
      <c r="B42" s="197">
        <f>B32</f>
        <v>23.06</v>
      </c>
      <c r="C42" s="197">
        <f>IF(X15=2,C32,0)</f>
        <v>0</v>
      </c>
      <c r="D42" s="204"/>
      <c r="E42" s="204"/>
      <c r="F42" s="197"/>
      <c r="G42" s="197">
        <f>H39*H41</f>
        <v>102.732996</v>
      </c>
      <c r="H42" s="205"/>
      <c r="I42" s="1"/>
      <c r="J42" s="1"/>
      <c r="K42" s="1"/>
      <c r="L42" s="1"/>
      <c r="M42" s="1"/>
      <c r="N42" s="1"/>
      <c r="O42" s="1"/>
      <c r="P42" s="125">
        <v>3</v>
      </c>
      <c r="Q42" s="43">
        <v>1535.4</v>
      </c>
      <c r="S42" s="171"/>
      <c r="T42" s="278"/>
      <c r="U42" s="156"/>
      <c r="V42" s="156"/>
      <c r="W42" s="163"/>
      <c r="X42" s="156"/>
      <c r="Y42" s="108" t="s">
        <v>195</v>
      </c>
      <c r="Z42" s="43">
        <v>3500</v>
      </c>
      <c r="AA42" s="156"/>
      <c r="AB42" s="156"/>
      <c r="AC42" s="117" t="s">
        <v>196</v>
      </c>
      <c r="AD42" s="467">
        <v>1400</v>
      </c>
      <c r="AE42" s="468"/>
      <c r="AF42" s="158"/>
    </row>
    <row r="43" spans="1:32" ht="15.75" thickBot="1" x14ac:dyDescent="0.3">
      <c r="A43" s="203"/>
      <c r="B43" s="204"/>
      <c r="C43" s="204"/>
      <c r="D43" s="204"/>
      <c r="E43" s="204"/>
      <c r="F43" s="204"/>
      <c r="G43" s="204"/>
      <c r="H43" s="205"/>
      <c r="I43" s="1"/>
      <c r="J43" s="1"/>
      <c r="K43" s="1"/>
      <c r="L43" s="1"/>
      <c r="M43" s="1"/>
      <c r="N43" s="1"/>
      <c r="O43" s="1"/>
      <c r="P43" s="125">
        <v>2</v>
      </c>
      <c r="Q43" s="43">
        <v>1329.12</v>
      </c>
      <c r="S43" s="171"/>
      <c r="T43" s="179" t="s">
        <v>197</v>
      </c>
      <c r="U43" s="279" t="s">
        <v>198</v>
      </c>
      <c r="V43" s="280">
        <f>IF((V26-SUM(V31:V34))&gt;0,V26-SUM(V31:V34),0)</f>
        <v>13011.290930520001</v>
      </c>
      <c r="W43" s="163"/>
      <c r="X43" s="163"/>
      <c r="Y43" s="246" t="s">
        <v>199</v>
      </c>
      <c r="Z43" s="43">
        <v>7750</v>
      </c>
      <c r="AA43" s="156"/>
      <c r="AB43" s="156"/>
      <c r="AC43" s="457" t="s">
        <v>200</v>
      </c>
      <c r="AD43" s="458"/>
      <c r="AE43" s="281">
        <f>IF(G10=Z15,AD41*AE25+F14*AD42,0)</f>
        <v>0</v>
      </c>
      <c r="AF43" s="158"/>
    </row>
    <row r="44" spans="1:32" ht="15.75" thickBot="1" x14ac:dyDescent="0.3">
      <c r="A44" s="455" t="s">
        <v>124</v>
      </c>
      <c r="B44" s="237" t="s">
        <v>108</v>
      </c>
      <c r="C44" s="238" t="s">
        <v>112</v>
      </c>
      <c r="D44" s="239" t="s">
        <v>125</v>
      </c>
      <c r="E44" s="204"/>
      <c r="F44" s="204"/>
      <c r="G44" s="204"/>
      <c r="H44" s="240" t="s">
        <v>127</v>
      </c>
      <c r="I44" s="1"/>
      <c r="J44" s="1"/>
      <c r="K44" s="1"/>
      <c r="L44" s="1"/>
      <c r="M44" s="1"/>
      <c r="N44" s="1"/>
      <c r="O44" s="1"/>
      <c r="P44" s="282">
        <v>1</v>
      </c>
      <c r="Q44" s="68">
        <v>1123.2</v>
      </c>
      <c r="S44" s="171"/>
      <c r="T44" s="179" t="s">
        <v>171</v>
      </c>
      <c r="U44" s="283" t="s">
        <v>201</v>
      </c>
      <c r="V44" s="256">
        <f>IF(V35&lt;V43,V43-V35,0)</f>
        <v>13011.290930520001</v>
      </c>
      <c r="W44" s="186" t="s">
        <v>202</v>
      </c>
      <c r="X44" s="156"/>
      <c r="Y44" s="117" t="s">
        <v>203</v>
      </c>
      <c r="Z44" s="68">
        <v>7750</v>
      </c>
      <c r="AA44" s="156"/>
      <c r="AB44" s="156"/>
      <c r="AC44" s="156"/>
      <c r="AD44" s="156"/>
      <c r="AE44" s="156"/>
      <c r="AF44" s="158"/>
    </row>
    <row r="45" spans="1:32" ht="15.75" thickBot="1" x14ac:dyDescent="0.3">
      <c r="A45" s="456"/>
      <c r="B45" s="248">
        <f>SUM(B39:F39)</f>
        <v>1144.02</v>
      </c>
      <c r="C45" s="249">
        <f>B42+C42+G42</f>
        <v>125.792996</v>
      </c>
      <c r="D45" s="250">
        <f>B45-C45</f>
        <v>1018.227004</v>
      </c>
      <c r="E45" s="251"/>
      <c r="F45" s="251"/>
      <c r="G45" s="251"/>
      <c r="H45" s="252">
        <f>B42+C42</f>
        <v>23.06</v>
      </c>
      <c r="I45" s="1"/>
      <c r="J45" s="1"/>
      <c r="K45" s="1"/>
      <c r="L45" s="1"/>
      <c r="M45" s="1"/>
      <c r="N45" s="1"/>
      <c r="O45" s="1"/>
      <c r="S45" s="171"/>
      <c r="T45" s="179" t="s">
        <v>204</v>
      </c>
      <c r="U45" s="283" t="s">
        <v>205</v>
      </c>
      <c r="V45" s="284">
        <f>TRUNC(VLOOKUP(V44,Y33:AA37,3)+VLOOKUP(V44,Y33:AA37,2)*(V44-VLOOKUP(V44,Y33:AA37,1)),2)</f>
        <v>2500.1999999999998</v>
      </c>
      <c r="W45" s="285">
        <v>22000</v>
      </c>
      <c r="X45" s="156"/>
      <c r="Y45" s="172"/>
      <c r="Z45" s="172"/>
      <c r="AA45" s="156"/>
      <c r="AB45" s="156"/>
      <c r="AC45" s="346" t="s">
        <v>206</v>
      </c>
      <c r="AD45" s="454"/>
      <c r="AE45" s="347"/>
      <c r="AF45" s="158"/>
    </row>
    <row r="46" spans="1:32" ht="15.75" thickBot="1" x14ac:dyDescent="0.3">
      <c r="I46" s="1"/>
      <c r="J46" s="1"/>
      <c r="K46" s="1"/>
      <c r="L46" s="1"/>
      <c r="M46" s="1"/>
      <c r="N46" s="1"/>
      <c r="O46" s="1"/>
      <c r="S46" s="171"/>
      <c r="T46" s="179" t="s">
        <v>171</v>
      </c>
      <c r="U46" s="283" t="s">
        <v>207</v>
      </c>
      <c r="V46" s="256">
        <f>TRUNC(VLOOKUP(V35,Y33:AA37,3)+VLOOKUP(V35,Y33:AA37,2)*(V35-VLOOKUP(V35,Y33:AA37,1)),2)</f>
        <v>0</v>
      </c>
      <c r="W46" s="186" t="s">
        <v>202</v>
      </c>
      <c r="X46" s="156"/>
      <c r="Y46" s="451" t="s">
        <v>208</v>
      </c>
      <c r="Z46" s="340"/>
      <c r="AA46" s="341"/>
      <c r="AB46" s="156"/>
      <c r="AC46" s="273" t="s">
        <v>190</v>
      </c>
      <c r="AD46" s="286" t="s">
        <v>209</v>
      </c>
      <c r="AE46" s="287" t="s">
        <v>210</v>
      </c>
      <c r="AF46" s="158"/>
    </row>
    <row r="47" spans="1:32" ht="16.5" thickBot="1" x14ac:dyDescent="0.3">
      <c r="A47" s="439" t="s">
        <v>211</v>
      </c>
      <c r="B47" s="440"/>
      <c r="C47" s="440"/>
      <c r="D47" s="440"/>
      <c r="E47" s="440"/>
      <c r="F47" s="440"/>
      <c r="G47" s="440"/>
      <c r="H47" s="441"/>
      <c r="I47" s="1"/>
      <c r="J47" s="1"/>
      <c r="K47" s="1"/>
      <c r="L47" s="1"/>
      <c r="M47" s="1"/>
      <c r="N47" s="1"/>
      <c r="O47" s="1"/>
      <c r="S47" s="171"/>
      <c r="T47" s="179" t="s">
        <v>212</v>
      </c>
      <c r="U47" s="283" t="s">
        <v>213</v>
      </c>
      <c r="V47" s="288">
        <f>TRUNC(VLOOKUP(V41,Y33:AA37,3)+VLOOKUP(V41,Y33:AA37,2)*(V41-VLOOKUP(V41,Y33:AA37,1)),2)</f>
        <v>1054.5</v>
      </c>
      <c r="W47" s="289">
        <v>0.43</v>
      </c>
      <c r="X47" s="156"/>
      <c r="Y47" s="226" t="s">
        <v>214</v>
      </c>
      <c r="Z47" s="227" t="s">
        <v>209</v>
      </c>
      <c r="AA47" s="228" t="s">
        <v>210</v>
      </c>
      <c r="AB47" s="156"/>
      <c r="AC47" s="277" t="str">
        <f>Y41</f>
        <v>NO</v>
      </c>
      <c r="AD47" s="290">
        <v>0</v>
      </c>
      <c r="AE47" s="291">
        <v>0</v>
      </c>
      <c r="AF47" s="158"/>
    </row>
    <row r="48" spans="1:32" ht="16.5" thickTop="1" thickBot="1" x14ac:dyDescent="0.3">
      <c r="A48" s="444" t="s">
        <v>102</v>
      </c>
      <c r="B48" s="188"/>
      <c r="C48" s="188"/>
      <c r="D48" s="188"/>
      <c r="E48" s="188"/>
      <c r="F48" s="188" t="s">
        <v>106</v>
      </c>
      <c r="G48" s="189" t="s">
        <v>215</v>
      </c>
      <c r="H48" s="190" t="s">
        <v>108</v>
      </c>
      <c r="I48" s="1"/>
      <c r="J48" s="1"/>
      <c r="K48" s="1"/>
      <c r="L48" s="1"/>
      <c r="M48" s="1"/>
      <c r="N48" s="1"/>
      <c r="O48" s="1"/>
      <c r="S48" s="171"/>
      <c r="T48" s="179" t="s">
        <v>216</v>
      </c>
      <c r="U48" s="292" t="s">
        <v>217</v>
      </c>
      <c r="V48" s="293">
        <f>IF(AND(W48&gt;(V26-AD56)*W47,V26&lt;W45),IF((V26-AD56)*W47&gt;0,(V26-AD56)*W47,0),W48)</f>
        <v>1445.6999999999998</v>
      </c>
      <c r="W48" s="294">
        <f>IF((V45+V46-V47)&gt;0,V45+V46-V47,0)</f>
        <v>1445.6999999999998</v>
      </c>
      <c r="X48" s="156"/>
      <c r="Y48" s="277" t="s">
        <v>218</v>
      </c>
      <c r="Z48" s="30">
        <v>3000</v>
      </c>
      <c r="AA48" s="31">
        <v>3000</v>
      </c>
      <c r="AB48" s="156"/>
      <c r="AC48" s="108" t="str">
        <f>Y42</f>
        <v>33%-64%</v>
      </c>
      <c r="AD48" s="295">
        <f>Z48</f>
        <v>3000</v>
      </c>
      <c r="AE48" s="236">
        <f>AA48</f>
        <v>3000</v>
      </c>
      <c r="AF48" s="158"/>
    </row>
    <row r="49" spans="1:32" ht="15.75" thickBot="1" x14ac:dyDescent="0.3">
      <c r="A49" s="444"/>
      <c r="B49" s="197"/>
      <c r="C49" s="197"/>
      <c r="D49" s="197"/>
      <c r="E49" s="197"/>
      <c r="F49" s="197">
        <f>E5</f>
        <v>0</v>
      </c>
      <c r="G49" s="296">
        <f>H5</f>
        <v>0</v>
      </c>
      <c r="H49" s="198">
        <f>F49</f>
        <v>0</v>
      </c>
      <c r="I49" s="1"/>
      <c r="J49" s="1"/>
      <c r="K49" s="1"/>
      <c r="L49" s="1"/>
      <c r="M49" s="1"/>
      <c r="N49" s="1"/>
      <c r="O49" s="1"/>
      <c r="S49" s="297"/>
      <c r="T49" s="179" t="s">
        <v>219</v>
      </c>
      <c r="U49" s="298" t="s">
        <v>220</v>
      </c>
      <c r="V49" s="299">
        <f>TRUNC(V48/V26,4)</f>
        <v>8.9800000000000005E-2</v>
      </c>
      <c r="W49" s="186" t="s">
        <v>221</v>
      </c>
      <c r="X49" s="156"/>
      <c r="Y49" s="229" t="s">
        <v>222</v>
      </c>
      <c r="Z49" s="300">
        <v>9000</v>
      </c>
      <c r="AA49" s="113">
        <v>9000</v>
      </c>
      <c r="AB49" s="156"/>
      <c r="AC49" s="246" t="str">
        <f>Y43</f>
        <v>33%-64% c/ayuda</v>
      </c>
      <c r="AD49" s="295">
        <f>Z48+Z50</f>
        <v>6000</v>
      </c>
      <c r="AE49" s="236">
        <f>AA48+AA50</f>
        <v>6000</v>
      </c>
      <c r="AF49" s="158"/>
    </row>
    <row r="50" spans="1:32" ht="15.75" thickBot="1" x14ac:dyDescent="0.3">
      <c r="A50" s="203"/>
      <c r="B50" s="204"/>
      <c r="C50" s="204"/>
      <c r="D50" s="204"/>
      <c r="E50" s="204"/>
      <c r="F50" s="204"/>
      <c r="G50" s="204"/>
      <c r="H50" s="205"/>
      <c r="I50" s="1"/>
      <c r="J50" s="1"/>
      <c r="K50" s="1"/>
      <c r="L50" s="1"/>
      <c r="M50" s="1"/>
      <c r="N50" s="1"/>
      <c r="O50" s="1"/>
      <c r="S50" s="171"/>
      <c r="T50" s="179" t="s">
        <v>223</v>
      </c>
      <c r="U50" s="292" t="s">
        <v>224</v>
      </c>
      <c r="V50" s="301">
        <f>IF(B4=W3,TRUNC(V49/W50,4),V49)</f>
        <v>8.9800000000000005E-2</v>
      </c>
      <c r="W50" s="302">
        <v>2</v>
      </c>
      <c r="X50" s="156"/>
      <c r="Y50" s="303" t="s">
        <v>225</v>
      </c>
      <c r="Z50" s="304">
        <v>3000</v>
      </c>
      <c r="AA50" s="305">
        <v>3000</v>
      </c>
      <c r="AB50" s="156"/>
      <c r="AC50" s="117" t="str">
        <f>Y44</f>
        <v>&gt;= 65%</v>
      </c>
      <c r="AD50" s="306">
        <f>Z50+Z49</f>
        <v>12000</v>
      </c>
      <c r="AE50" s="307">
        <f>AA50+AA49</f>
        <v>12000</v>
      </c>
      <c r="AF50" s="158"/>
    </row>
    <row r="51" spans="1:32" ht="15.75" thickBot="1" x14ac:dyDescent="0.3">
      <c r="A51" s="444" t="s">
        <v>112</v>
      </c>
      <c r="B51" s="188"/>
      <c r="C51" s="209" t="str">
        <f>IF(X15&lt;&gt;2,"CONT.:","")</f>
        <v>CONT.:</v>
      </c>
      <c r="D51" s="210">
        <f>IF(X15&lt;&gt;2,D21,0)</f>
        <v>4.6577E-2</v>
      </c>
      <c r="E51" s="211" t="str">
        <f>E21</f>
        <v>BASE C.:</v>
      </c>
      <c r="F51" s="212">
        <f>IF(X15&lt;&gt;2,H49,0)</f>
        <v>0</v>
      </c>
      <c r="G51" s="188" t="s">
        <v>113</v>
      </c>
      <c r="H51" s="213">
        <f>H21</f>
        <v>8.9800000000000005E-2</v>
      </c>
      <c r="I51" s="1"/>
      <c r="J51" s="1"/>
      <c r="K51" s="1"/>
      <c r="L51" s="1"/>
      <c r="M51" s="1"/>
      <c r="N51" s="1"/>
      <c r="O51" s="1"/>
      <c r="S51" s="171"/>
      <c r="T51" s="179" t="s">
        <v>219</v>
      </c>
      <c r="U51" s="308" t="s">
        <v>226</v>
      </c>
      <c r="V51" s="309">
        <f>IF(V53&lt;0,0,IF(X15=4,IF(B4=W3,IF(V53&lt;U55,U55,V53),IF(V53&lt;U56,U56,V53)),V53))</f>
        <v>8.9800000000000005E-2</v>
      </c>
      <c r="W51" s="172"/>
      <c r="X51" s="156"/>
      <c r="Y51" s="156"/>
      <c r="Z51" s="156"/>
      <c r="AA51" s="156"/>
      <c r="AB51" s="156"/>
      <c r="AC51" s="457" t="s">
        <v>227</v>
      </c>
      <c r="AD51" s="457"/>
      <c r="AE51" s="281">
        <f>VLOOKUP(B9,AC47:AD50,2,FALSE)+IF(E10=Z15,C12*AE48+D12*AE49+E12*AE50,0)+IF(G10=Z15,C14*AE48+D14*AE49+E14*AE50,0)</f>
        <v>0</v>
      </c>
      <c r="AF51" s="158"/>
    </row>
    <row r="52" spans="1:32" ht="15.75" thickBot="1" x14ac:dyDescent="0.3">
      <c r="A52" s="444"/>
      <c r="B52" s="197"/>
      <c r="C52" s="197"/>
      <c r="D52" s="221"/>
      <c r="E52" s="222"/>
      <c r="F52" s="223">
        <f>IF(X15&lt;&gt;2,F51*D51,0)</f>
        <v>0</v>
      </c>
      <c r="G52" s="197">
        <f>H49*H51</f>
        <v>0</v>
      </c>
      <c r="H52" s="205"/>
      <c r="I52" s="1"/>
      <c r="J52" s="1"/>
      <c r="K52" s="1"/>
      <c r="L52" s="1"/>
      <c r="M52" s="1"/>
      <c r="N52" s="1"/>
      <c r="O52" s="1"/>
      <c r="S52" s="310"/>
      <c r="T52" s="172"/>
      <c r="U52" s="156"/>
      <c r="V52" s="311">
        <f>V26*V51</f>
        <v>1444.274952</v>
      </c>
      <c r="W52" s="312" t="s">
        <v>228</v>
      </c>
      <c r="X52" s="156"/>
      <c r="Y52" s="313"/>
      <c r="Z52" s="340" t="s">
        <v>229</v>
      </c>
      <c r="AA52" s="340"/>
      <c r="AB52" s="341"/>
      <c r="AC52" s="156"/>
      <c r="AD52" s="156"/>
      <c r="AE52" s="156"/>
      <c r="AF52" s="158"/>
    </row>
    <row r="53" spans="1:32" ht="15.75" thickBot="1" x14ac:dyDescent="0.3">
      <c r="A53" s="203"/>
      <c r="B53" s="204"/>
      <c r="C53" s="204"/>
      <c r="D53" s="204"/>
      <c r="E53" s="204"/>
      <c r="F53" s="204"/>
      <c r="G53" s="204"/>
      <c r="H53" s="205"/>
      <c r="I53" s="1"/>
      <c r="J53" s="1"/>
      <c r="K53" s="1"/>
      <c r="L53" s="1"/>
      <c r="M53" s="1"/>
      <c r="N53" s="1"/>
      <c r="O53" s="1"/>
      <c r="S53" s="171"/>
      <c r="T53" s="156"/>
      <c r="U53" s="314" t="s">
        <v>230</v>
      </c>
      <c r="V53" s="315">
        <f>TRUNC(IF(V26&lt;AD56,0,V50-IF(H9=Z15,IF(V26&lt;W55,W53,0),0)),4)</f>
        <v>8.9800000000000005E-2</v>
      </c>
      <c r="W53" s="316">
        <v>0.02</v>
      </c>
      <c r="X53" s="156"/>
      <c r="Y53" s="273" t="s">
        <v>231</v>
      </c>
      <c r="Z53" s="317">
        <v>0</v>
      </c>
      <c r="AA53" s="318">
        <v>1</v>
      </c>
      <c r="AB53" s="106">
        <v>2</v>
      </c>
      <c r="AC53" s="156"/>
      <c r="AD53" s="156"/>
      <c r="AE53" s="156"/>
      <c r="AF53" s="158"/>
    </row>
    <row r="54" spans="1:32" ht="15.75" thickBot="1" x14ac:dyDescent="0.3">
      <c r="A54" s="455" t="s">
        <v>124</v>
      </c>
      <c r="B54" s="237" t="s">
        <v>108</v>
      </c>
      <c r="C54" s="238" t="s">
        <v>112</v>
      </c>
      <c r="D54" s="239" t="s">
        <v>125</v>
      </c>
      <c r="E54" s="204"/>
      <c r="F54" s="204"/>
      <c r="G54" s="204"/>
      <c r="H54" s="240" t="s">
        <v>127</v>
      </c>
      <c r="I54" s="1"/>
      <c r="J54" s="1"/>
      <c r="K54" s="1"/>
      <c r="L54" s="1"/>
      <c r="M54" s="1"/>
      <c r="N54" s="1"/>
      <c r="O54" s="1"/>
      <c r="S54" s="171"/>
      <c r="T54" s="469" t="s">
        <v>232</v>
      </c>
      <c r="U54" s="470"/>
      <c r="V54" s="156"/>
      <c r="W54" s="186" t="s">
        <v>233</v>
      </c>
      <c r="X54" s="156"/>
      <c r="Y54" s="277">
        <v>1</v>
      </c>
      <c r="Z54" s="30"/>
      <c r="AA54" s="30">
        <v>14266</v>
      </c>
      <c r="AB54" s="31">
        <v>15803</v>
      </c>
      <c r="AC54" s="156"/>
      <c r="AD54" s="156"/>
      <c r="AE54" s="156"/>
      <c r="AF54" s="158"/>
    </row>
    <row r="55" spans="1:32" ht="15.75" thickBot="1" x14ac:dyDescent="0.3">
      <c r="A55" s="456"/>
      <c r="B55" s="319">
        <f>SUM(B49:F49)</f>
        <v>0</v>
      </c>
      <c r="C55" s="249">
        <f>F52+G52</f>
        <v>0</v>
      </c>
      <c r="D55" s="320">
        <f>B55-C55</f>
        <v>0</v>
      </c>
      <c r="E55" s="251"/>
      <c r="F55" s="251"/>
      <c r="G55" s="251"/>
      <c r="H55" s="252">
        <f>F52</f>
        <v>0</v>
      </c>
      <c r="I55" s="1"/>
      <c r="J55" s="1"/>
      <c r="K55" s="1"/>
      <c r="L55" s="1"/>
      <c r="M55" s="1"/>
      <c r="N55" s="1"/>
      <c r="O55" s="1"/>
      <c r="S55" s="171"/>
      <c r="T55" s="277" t="s">
        <v>234</v>
      </c>
      <c r="U55" s="321">
        <v>0.01</v>
      </c>
      <c r="V55" s="156"/>
      <c r="W55" s="195">
        <v>33007.199999999997</v>
      </c>
      <c r="X55" s="156"/>
      <c r="Y55" s="229">
        <v>2</v>
      </c>
      <c r="Z55" s="300">
        <v>13696</v>
      </c>
      <c r="AA55" s="300">
        <v>14985</v>
      </c>
      <c r="AB55" s="113">
        <v>17138</v>
      </c>
      <c r="AC55" s="156"/>
      <c r="AD55" s="156"/>
      <c r="AE55" s="156"/>
      <c r="AF55" s="158"/>
    </row>
    <row r="56" spans="1:32" ht="16.5" hidden="1" thickBot="1" x14ac:dyDescent="0.3">
      <c r="I56" s="1"/>
      <c r="J56" s="1"/>
      <c r="K56" s="1"/>
      <c r="L56" s="1"/>
      <c r="M56" s="1"/>
      <c r="N56" s="1"/>
      <c r="O56" s="1"/>
      <c r="S56" s="171"/>
      <c r="T56" s="117" t="s">
        <v>235</v>
      </c>
      <c r="U56" s="322">
        <v>0.02</v>
      </c>
      <c r="V56" s="156"/>
      <c r="W56" s="156"/>
      <c r="X56" s="156"/>
      <c r="Y56" s="303">
        <v>3</v>
      </c>
      <c r="Z56" s="304">
        <v>12000</v>
      </c>
      <c r="AA56" s="304">
        <v>12607</v>
      </c>
      <c r="AB56" s="305">
        <v>13275</v>
      </c>
      <c r="AC56" s="323" t="s">
        <v>93</v>
      </c>
      <c r="AD56" s="324">
        <f>VLOOKUP(C10,Y54:AB56,IF(AE24&lt;=2,AE24+2,4),FALSE)</f>
        <v>12000</v>
      </c>
      <c r="AE56" s="156"/>
      <c r="AF56" s="158"/>
    </row>
    <row r="57" spans="1:32" ht="15.75" hidden="1" thickBot="1" x14ac:dyDescent="0.3">
      <c r="I57" s="1"/>
      <c r="J57" s="1"/>
      <c r="K57" s="1"/>
      <c r="L57" s="1"/>
      <c r="M57" s="1"/>
      <c r="N57" s="1"/>
      <c r="O57" s="1"/>
      <c r="S57" s="325"/>
      <c r="T57" s="326"/>
      <c r="U57" s="326"/>
      <c r="V57" s="326"/>
      <c r="W57" s="326"/>
      <c r="X57" s="326"/>
      <c r="Y57" s="326"/>
      <c r="Z57" s="326"/>
      <c r="AA57" s="326"/>
      <c r="AB57" s="326"/>
      <c r="AC57" s="326"/>
      <c r="AD57" s="326"/>
      <c r="AE57" s="326"/>
      <c r="AF57" s="327"/>
    </row>
    <row r="58" spans="1:32" ht="15" hidden="1" customHeight="1" x14ac:dyDescent="0.25"/>
    <row r="59" spans="1:32" hidden="1" x14ac:dyDescent="0.25"/>
    <row r="60" spans="1:32" hidden="1" x14ac:dyDescent="0.25"/>
  </sheetData>
  <sheetProtection sheet="1" objects="1" scenarios="1"/>
  <mergeCells count="95">
    <mergeCell ref="A51:A52"/>
    <mergeCell ref="AC51:AD51"/>
    <mergeCell ref="Z52:AB52"/>
    <mergeCell ref="A54:A55"/>
    <mergeCell ref="T54:U54"/>
    <mergeCell ref="A48:A49"/>
    <mergeCell ref="T40:U40"/>
    <mergeCell ref="AD40:AE40"/>
    <mergeCell ref="A41:A42"/>
    <mergeCell ref="T41:U41"/>
    <mergeCell ref="AD41:AE41"/>
    <mergeCell ref="AD42:AE42"/>
    <mergeCell ref="AC43:AD43"/>
    <mergeCell ref="A44:A45"/>
    <mergeCell ref="AC45:AE45"/>
    <mergeCell ref="Y46:AA46"/>
    <mergeCell ref="A47:H47"/>
    <mergeCell ref="AC37:AD37"/>
    <mergeCell ref="A38:A39"/>
    <mergeCell ref="T38:U38"/>
    <mergeCell ref="T39:U39"/>
    <mergeCell ref="Y39:Z39"/>
    <mergeCell ref="AC39:AE39"/>
    <mergeCell ref="A37:H37"/>
    <mergeCell ref="T37:U37"/>
    <mergeCell ref="T33:U33"/>
    <mergeCell ref="A34:A35"/>
    <mergeCell ref="T34:U34"/>
    <mergeCell ref="T35:U35"/>
    <mergeCell ref="T36:U36"/>
    <mergeCell ref="T30:U30"/>
    <mergeCell ref="AC30:AE30"/>
    <mergeCell ref="A31:A32"/>
    <mergeCell ref="T31:U31"/>
    <mergeCell ref="Y31:AA31"/>
    <mergeCell ref="T32:U32"/>
    <mergeCell ref="T26:U26"/>
    <mergeCell ref="A27:H27"/>
    <mergeCell ref="T27:U27"/>
    <mergeCell ref="Z27:AA27"/>
    <mergeCell ref="A28:A29"/>
    <mergeCell ref="K28:M29"/>
    <mergeCell ref="T28:U28"/>
    <mergeCell ref="T29:U29"/>
    <mergeCell ref="W22:AB22"/>
    <mergeCell ref="W23:AB23"/>
    <mergeCell ref="AD23:AE23"/>
    <mergeCell ref="A24:A25"/>
    <mergeCell ref="E24:F24"/>
    <mergeCell ref="J24:M24"/>
    <mergeCell ref="S24:U24"/>
    <mergeCell ref="E25:F25"/>
    <mergeCell ref="J25:M25"/>
    <mergeCell ref="A18:A19"/>
    <mergeCell ref="S18:U18"/>
    <mergeCell ref="J19:M19"/>
    <mergeCell ref="A21:A22"/>
    <mergeCell ref="J21:L21"/>
    <mergeCell ref="J22:L22"/>
    <mergeCell ref="S22:T23"/>
    <mergeCell ref="J14:K17"/>
    <mergeCell ref="L14:M17"/>
    <mergeCell ref="S14:U14"/>
    <mergeCell ref="A15:B15"/>
    <mergeCell ref="D15:E15"/>
    <mergeCell ref="S15:U15"/>
    <mergeCell ref="S16:U16"/>
    <mergeCell ref="A17:H17"/>
    <mergeCell ref="S17:U17"/>
    <mergeCell ref="AD12:AE13"/>
    <mergeCell ref="P13:Q13"/>
    <mergeCell ref="S13:V13"/>
    <mergeCell ref="Z13:AA13"/>
    <mergeCell ref="B4:C4"/>
    <mergeCell ref="K4:M5"/>
    <mergeCell ref="C5:D5"/>
    <mergeCell ref="F5:G5"/>
    <mergeCell ref="K6:K7"/>
    <mergeCell ref="L6:L7"/>
    <mergeCell ref="M6:M7"/>
    <mergeCell ref="A8:F8"/>
    <mergeCell ref="G8:H8"/>
    <mergeCell ref="E9:G9"/>
    <mergeCell ref="A10:B10"/>
    <mergeCell ref="L11:M11"/>
    <mergeCell ref="A1:H1"/>
    <mergeCell ref="I1:J2"/>
    <mergeCell ref="K1:M1"/>
    <mergeCell ref="P1:V1"/>
    <mergeCell ref="W1:AE1"/>
    <mergeCell ref="B2:D2"/>
    <mergeCell ref="K2:M2"/>
    <mergeCell ref="Q2:T2"/>
    <mergeCell ref="U2:V2"/>
    <mergeCell ref="W2:AE2"/>
  </mergeCells>
  <conditionalFormatting sqref="D31 F31:F32 D51 F51:F52 B32:C32 B42:C42">
    <cfRule type="cellIs" dxfId="5" priority="4" operator="equal">
      <formula>0</formula>
    </cfRule>
  </conditionalFormatting>
  <conditionalFormatting sqref="D21 F21:F22 B22:C22">
    <cfRule type="cellIs" dxfId="4" priority="3" operator="equal">
      <formula>0</formula>
    </cfRule>
  </conditionalFormatting>
  <conditionalFormatting sqref="D21:F22 D31:F32 D51:F52">
    <cfRule type="expression" dxfId="3" priority="2">
      <formula>$X$15=$V$16</formula>
    </cfRule>
  </conditionalFormatting>
  <conditionalFormatting sqref="L33">
    <cfRule type="expression" dxfId="2" priority="1">
      <formula>$M$33=0</formula>
    </cfRule>
  </conditionalFormatting>
  <conditionalFormatting sqref="A11:H12">
    <cfRule type="expression" dxfId="1" priority="5">
      <formula>$E$10=$Z$14</formula>
    </cfRule>
  </conditionalFormatting>
  <conditionalFormatting sqref="A13:H14">
    <cfRule type="expression" dxfId="0" priority="6">
      <formula>$G$10=$Z$14</formula>
    </cfRule>
  </conditionalFormatting>
  <dataValidations count="12">
    <dataValidation type="list" allowBlank="1" showInputMessage="1" showErrorMessage="1" sqref="B3">
      <formula1>P4:P9</formula1>
    </dataValidation>
    <dataValidation type="list" allowBlank="1" showInputMessage="1" showErrorMessage="1" sqref="D3">
      <formula1>$P$15:$P$44</formula1>
    </dataValidation>
    <dataValidation type="list" allowBlank="1" showInputMessage="1" sqref="H5">
      <formula1>"0,1,2,3,4"</formula1>
    </dataValidation>
    <dataValidation type="list" allowBlank="1" showInputMessage="1" showErrorMessage="1" promptTitle="SITUACIÓN FAMILIAR" prompt="Si se elige la situación 1, es obligatorio introducir al menos un desdendiente." sqref="C10">
      <formula1>"1,2,3"</formula1>
    </dataValidation>
    <dataValidation type="list" allowBlank="1" showInputMessage="1" showErrorMessage="1" sqref="E2">
      <formula1>"ANTES 1/1/2011,A PARTIR 1/1/2011"</formula1>
    </dataValidation>
    <dataValidation type="list" showInputMessage="1" showErrorMessage="1" sqref="B4:C4">
      <formula1>$W$3:$AC$3</formula1>
    </dataValidation>
    <dataValidation type="list" allowBlank="1" showInputMessage="1" showErrorMessage="1" sqref="B2:D2">
      <formula1>$S$15:$S$18</formula1>
    </dataValidation>
    <dataValidation type="list" allowBlank="1" showInputMessage="1" showErrorMessage="1" sqref="G14">
      <formula1>"1,2,3,4,5,6,7,8,9,10"</formula1>
    </dataValidation>
    <dataValidation type="list" allowBlank="1" showInputMessage="1" showErrorMessage="1" sqref="B12:F12 B14:F14">
      <formula1>"0,1,2,3,4,5,6,7,8,9,10"</formula1>
    </dataValidation>
    <dataValidation type="list" allowBlank="1" showInputMessage="1" showErrorMessage="1" sqref="B9">
      <formula1>$Y$41:$Y$44</formula1>
    </dataValidation>
    <dataValidation type="list" allowBlank="1" showInputMessage="1" showErrorMessage="1" sqref="E10 G12 D9 G10 H9">
      <formula1>$Z$14:$Z$15</formula1>
    </dataValidation>
    <dataValidation type="list" allowBlank="1" showInputMessage="1" sqref="B6:B7 D6:D7 F6:F7">
      <formula1>"0,1,2,3,4,5,6,7,8,9,10,11,12,13,14,15,16,17,18,19,20"</formula1>
    </dataValidation>
  </dataValidations>
  <hyperlinks>
    <hyperlink ref="J19" r:id="rId1"/>
    <hyperlink ref="J25" r:id="rId2"/>
    <hyperlink ref="P1" r:id="rId3" display="https://www.boe.es/buscar/act.php?id=BOE-A-2017-7387"/>
    <hyperlink ref="P1:V1" r:id="rId4" display="P.G.E.2017: https://www.boe.es/buscar/act.php?id=BOE-A-2017-7387"/>
    <hyperlink ref="W1" r:id="rId5" display="https://www.boe.es/boe/dias/2010/05/26/pdfs/BOE-A-2010-8386.pdf"/>
    <hyperlink ref="W22" r:id="rId6" display="https://www.boe.es/buscar/act.php?id=BOE-A-2006-20764&amp;p=20171025&amp;tn=1"/>
    <hyperlink ref="G8:H8" r:id="rId7" display="NORMATIVA"/>
    <hyperlink ref="W23" r:id="rId8"/>
    <hyperlink ref="W1:AE1" r:id="rId9" display="INSTRUCCIONES NÓMINA 2010: https://www.boe.es/boe/dias/2010/05/26/pdfs/BOE-A-2010-8386.pdf"/>
    <hyperlink ref="W22:AB22" r:id="rId10" display="http://www.boe.es/buscar/act.php?id=BOE-A-2006-20764&amp;p=20171025&amp;tn=0"/>
  </hyperlinks>
  <pageMargins left="0.78749999999999998" right="0.78749999999999998" top="1.05277777777778" bottom="1.05277777777778" header="0.78749999999999998" footer="0.78749999999999998"/>
  <pageSetup paperSize="9" firstPageNumber="0" orientation="portrait" horizontalDpi="300" verticalDpi="300" r:id="rId11"/>
  <headerFooter>
    <oddHeader>&amp;C&amp;"Times New Roman,Normal"&amp;12&amp;A</oddHeader>
    <oddFooter>&amp;C&amp;"Times New Roman,Normal"&amp;12Página &amp;P</oddFooter>
  </headerFooter>
  <drawing r:id="rId12"/>
  <legacyDrawing r:id="rId13"/>
  <extLst>
    <ext xmlns:x14="http://schemas.microsoft.com/office/spreadsheetml/2009/9/main" uri="{CCE6A557-97BC-4b89-ADB6-D9C93CAAB3DF}">
      <x14:dataValidations xmlns:xm="http://schemas.microsoft.com/office/excel/2006/main" count="1">
        <x14:dataValidation type="list" allowBlank="1" showInputMessage="1" showErrorMessage="1" errorTitle="NÚMERO DE PLAZA ERRÓNEA" error="Es el número de plaza (destino) del 1 al 400 de la convocatoría de oposición libre de Auxiliares AGE 2016." promptTitle="NÚMERO DE PLAZA (DESTINO)" prompt="Es el número de plaza (destino) del 1 al 400 de la oposición libre de Auxiliares AGE 2016.">
          <x14:formula1>
            <xm:f>Info_de_destinos!$A$2:$A$401</xm:f>
          </x14:formula1>
          <xm:sqref>L6:L7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V406"/>
  <sheetViews>
    <sheetView zoomScale="59" zoomScaleNormal="59" workbookViewId="0">
      <selection activeCell="D1" sqref="D1"/>
    </sheetView>
  </sheetViews>
  <sheetFormatPr baseColWidth="10" defaultColWidth="0" defaultRowHeight="15" zeroHeight="1" x14ac:dyDescent="0.25"/>
  <cols>
    <col min="1" max="1" width="9.28515625" customWidth="1"/>
    <col min="2" max="2" width="14.7109375" bestFit="1" customWidth="1"/>
    <col min="3" max="3" width="24.85546875" bestFit="1" customWidth="1"/>
    <col min="4" max="4" width="33.85546875" bestFit="1" customWidth="1"/>
    <col min="5" max="5" width="11.42578125" hidden="1" customWidth="1"/>
    <col min="6" max="6" width="21.140625" hidden="1" customWidth="1"/>
    <col min="7" max="7" width="11.42578125" hidden="1" customWidth="1"/>
    <col min="8" max="8" width="21.140625" hidden="1" customWidth="1"/>
    <col min="9" max="9" width="11.42578125" hidden="1" customWidth="1"/>
    <col min="10" max="10" width="21.140625" hidden="1" customWidth="1"/>
    <col min="11" max="11" width="11.42578125" hidden="1" customWidth="1"/>
    <col min="12" max="12" width="21.140625" hidden="1" customWidth="1"/>
    <col min="13" max="13" width="11.42578125" hidden="1" customWidth="1"/>
    <col min="14" max="14" width="21.140625" hidden="1" customWidth="1"/>
    <col min="15" max="15" width="11.42578125" hidden="1" customWidth="1"/>
    <col min="16" max="16" width="21.140625" hidden="1" customWidth="1"/>
    <col min="17" max="17" width="11.42578125" hidden="1" customWidth="1"/>
    <col min="18" max="18" width="21.140625" hidden="1" customWidth="1"/>
    <col min="19" max="19" width="11.42578125" hidden="1" customWidth="1"/>
    <col min="20" max="20" width="21.140625" hidden="1" customWidth="1"/>
    <col min="21" max="21" width="11.42578125" hidden="1" customWidth="1"/>
    <col min="22" max="22" width="21.140625" hidden="1" customWidth="1"/>
    <col min="23" max="16384" width="11.42578125" hidden="1"/>
  </cols>
  <sheetData>
    <row r="1" spans="1:4" ht="51" customHeight="1" x14ac:dyDescent="0.35">
      <c r="A1" s="328" t="s">
        <v>236</v>
      </c>
      <c r="B1" s="328" t="s">
        <v>1</v>
      </c>
      <c r="C1" s="328" t="s">
        <v>2</v>
      </c>
      <c r="D1" s="328" t="s">
        <v>3</v>
      </c>
    </row>
    <row r="2" spans="1:4" ht="38.1" customHeight="1" x14ac:dyDescent="0.35">
      <c r="A2" s="328">
        <v>1</v>
      </c>
      <c r="B2" s="328">
        <v>14</v>
      </c>
      <c r="C2" s="329">
        <v>3179.82</v>
      </c>
      <c r="D2" s="328" t="str">
        <f>'Nómina_ 2017'!$AC$3</f>
        <v>Ninguna</v>
      </c>
    </row>
    <row r="3" spans="1:4" ht="38.1" customHeight="1" x14ac:dyDescent="0.35">
      <c r="A3" s="328">
        <v>2</v>
      </c>
      <c r="B3" s="328">
        <v>14</v>
      </c>
      <c r="C3" s="329">
        <v>3660.72</v>
      </c>
      <c r="D3" s="328" t="str">
        <f>'Nómina_ 2017'!$AC$3</f>
        <v>Ninguna</v>
      </c>
    </row>
    <row r="4" spans="1:4" ht="38.1" customHeight="1" x14ac:dyDescent="0.35">
      <c r="A4" s="328">
        <v>3</v>
      </c>
      <c r="B4" s="328">
        <v>16</v>
      </c>
      <c r="C4" s="329">
        <v>3444.56</v>
      </c>
      <c r="D4" s="328" t="str">
        <f>'Nómina_ 2017'!$AC$3</f>
        <v>Ninguna</v>
      </c>
    </row>
    <row r="5" spans="1:4" ht="38.1" customHeight="1" x14ac:dyDescent="0.35">
      <c r="A5" s="328">
        <v>4</v>
      </c>
      <c r="B5" s="328">
        <v>14</v>
      </c>
      <c r="C5" s="329">
        <v>3991.4</v>
      </c>
      <c r="D5" s="328" t="str">
        <f>'Nómina_ 2017'!$AC$3</f>
        <v>Ninguna</v>
      </c>
    </row>
    <row r="6" spans="1:4" ht="38.1" customHeight="1" x14ac:dyDescent="0.35">
      <c r="A6" s="328">
        <v>5</v>
      </c>
      <c r="B6" s="328">
        <v>14</v>
      </c>
      <c r="C6" s="329">
        <v>3690.4</v>
      </c>
      <c r="D6" s="328" t="str">
        <f>'Nómina_ 2017'!$AC$3</f>
        <v>Ninguna</v>
      </c>
    </row>
    <row r="7" spans="1:4" ht="38.1" customHeight="1" x14ac:dyDescent="0.35">
      <c r="A7" s="328">
        <v>6</v>
      </c>
      <c r="B7" s="328">
        <v>14</v>
      </c>
      <c r="C7" s="329">
        <v>3179.82</v>
      </c>
      <c r="D7" s="328" t="str">
        <f>'Nómina_ 2017'!$AC$3</f>
        <v>Ninguna</v>
      </c>
    </row>
    <row r="8" spans="1:4" ht="38.1" customHeight="1" x14ac:dyDescent="0.35">
      <c r="A8" s="328">
        <v>7</v>
      </c>
      <c r="B8" s="328">
        <v>14</v>
      </c>
      <c r="C8" s="329">
        <v>3444.56</v>
      </c>
      <c r="D8" s="328" t="str">
        <f>'Nómina_ 2017'!$AC$3</f>
        <v>Ninguna</v>
      </c>
    </row>
    <row r="9" spans="1:4" ht="38.1" customHeight="1" x14ac:dyDescent="0.35">
      <c r="A9" s="328">
        <v>8</v>
      </c>
      <c r="B9" s="328">
        <v>16</v>
      </c>
      <c r="C9" s="329">
        <v>3660.72</v>
      </c>
      <c r="D9" s="328" t="str">
        <f>'Nómina_ 2017'!$AC$3</f>
        <v>Ninguna</v>
      </c>
    </row>
    <row r="10" spans="1:4" ht="38.1" customHeight="1" x14ac:dyDescent="0.35">
      <c r="A10" s="328">
        <v>9</v>
      </c>
      <c r="B10" s="328">
        <v>15</v>
      </c>
      <c r="C10" s="329">
        <v>4448.22</v>
      </c>
      <c r="D10" s="328" t="str">
        <f>'Nómina_ 2017'!$AC$3</f>
        <v>Ninguna</v>
      </c>
    </row>
    <row r="11" spans="1:4" ht="38.1" customHeight="1" x14ac:dyDescent="0.35">
      <c r="A11" s="328">
        <v>10</v>
      </c>
      <c r="B11" s="328">
        <v>14</v>
      </c>
      <c r="C11" s="329">
        <v>3660.72</v>
      </c>
      <c r="D11" s="328" t="str">
        <f>'Nómina_ 2017'!$AC$3</f>
        <v>Ninguna</v>
      </c>
    </row>
    <row r="12" spans="1:4" ht="38.1" customHeight="1" x14ac:dyDescent="0.35">
      <c r="A12" s="328">
        <v>11</v>
      </c>
      <c r="B12" s="328">
        <v>14</v>
      </c>
      <c r="C12" s="329">
        <v>3179.82</v>
      </c>
      <c r="D12" s="328" t="str">
        <f>'Nómina_ 2017'!$AC$3</f>
        <v>Ninguna</v>
      </c>
    </row>
    <row r="13" spans="1:4" ht="38.1" customHeight="1" x14ac:dyDescent="0.35">
      <c r="A13" s="328">
        <v>12</v>
      </c>
      <c r="B13" s="328">
        <v>15</v>
      </c>
      <c r="C13" s="329">
        <v>3444.56</v>
      </c>
      <c r="D13" s="328" t="str">
        <f>'Nómina_ 2017'!$AC$3</f>
        <v>Ninguna</v>
      </c>
    </row>
    <row r="14" spans="1:4" ht="38.1" customHeight="1" x14ac:dyDescent="0.35">
      <c r="A14" s="328">
        <v>13</v>
      </c>
      <c r="B14" s="328">
        <v>15</v>
      </c>
      <c r="C14" s="329">
        <v>3660.72</v>
      </c>
      <c r="D14" s="328" t="str">
        <f>'Nómina_ 2017'!$AC$3</f>
        <v>Ninguna</v>
      </c>
    </row>
    <row r="15" spans="1:4" ht="38.1" customHeight="1" x14ac:dyDescent="0.35">
      <c r="A15" s="328">
        <v>14</v>
      </c>
      <c r="B15" s="328">
        <v>15</v>
      </c>
      <c r="C15" s="329">
        <v>3660.72</v>
      </c>
      <c r="D15" s="328" t="str">
        <f>'Nómina_ 2017'!$AC$3</f>
        <v>Ninguna</v>
      </c>
    </row>
    <row r="16" spans="1:4" ht="38.1" customHeight="1" x14ac:dyDescent="0.35">
      <c r="A16" s="328">
        <v>15</v>
      </c>
      <c r="B16" s="328">
        <v>14</v>
      </c>
      <c r="C16" s="329">
        <v>3660.72</v>
      </c>
      <c r="D16" s="328" t="str">
        <f>'Nómina_ 2017'!$AC$3</f>
        <v>Ninguna</v>
      </c>
    </row>
    <row r="17" spans="1:4" ht="38.1" customHeight="1" x14ac:dyDescent="0.35">
      <c r="A17" s="328">
        <v>16</v>
      </c>
      <c r="B17" s="328">
        <v>15</v>
      </c>
      <c r="C17" s="329">
        <v>3179.82</v>
      </c>
      <c r="D17" s="328" t="str">
        <f>'Nómina_ 2017'!$AC$3</f>
        <v>Ninguna</v>
      </c>
    </row>
    <row r="18" spans="1:4" ht="38.1" customHeight="1" x14ac:dyDescent="0.35">
      <c r="A18" s="328">
        <v>17</v>
      </c>
      <c r="B18" s="328">
        <v>15</v>
      </c>
      <c r="C18" s="329">
        <v>3444.56</v>
      </c>
      <c r="D18" s="328" t="str">
        <f>'Nómina_ 2017'!$AC$3</f>
        <v>Ninguna</v>
      </c>
    </row>
    <row r="19" spans="1:4" ht="38.1" customHeight="1" x14ac:dyDescent="0.35">
      <c r="A19" s="328">
        <v>18</v>
      </c>
      <c r="B19" s="328">
        <v>14</v>
      </c>
      <c r="C19" s="329">
        <v>3179.82</v>
      </c>
      <c r="D19" s="328" t="str">
        <f>'Nómina_ 2017'!$AC$3</f>
        <v>Ninguna</v>
      </c>
    </row>
    <row r="20" spans="1:4" ht="38.1" customHeight="1" x14ac:dyDescent="0.35">
      <c r="A20" s="328">
        <v>19</v>
      </c>
      <c r="B20" s="328">
        <v>14</v>
      </c>
      <c r="C20" s="329">
        <v>3179.82</v>
      </c>
      <c r="D20" s="328" t="str">
        <f>'Nómina_ 2017'!$AC$3</f>
        <v>Ninguna</v>
      </c>
    </row>
    <row r="21" spans="1:4" ht="38.1" customHeight="1" x14ac:dyDescent="0.35">
      <c r="A21" s="328">
        <v>20</v>
      </c>
      <c r="B21" s="328">
        <v>15</v>
      </c>
      <c r="C21" s="329">
        <v>4448.22</v>
      </c>
      <c r="D21" s="328" t="str">
        <f>'Nómina_ 2017'!$AC$3</f>
        <v>Ninguna</v>
      </c>
    </row>
    <row r="22" spans="1:4" ht="38.1" customHeight="1" x14ac:dyDescent="0.35">
      <c r="A22" s="328">
        <v>21</v>
      </c>
      <c r="B22" s="328">
        <v>15</v>
      </c>
      <c r="C22" s="329">
        <v>4448.22</v>
      </c>
      <c r="D22" s="328" t="str">
        <f>'Nómina_ 2017'!$AC$3</f>
        <v>Ninguna</v>
      </c>
    </row>
    <row r="23" spans="1:4" ht="38.1" customHeight="1" x14ac:dyDescent="0.35">
      <c r="A23" s="328">
        <v>22</v>
      </c>
      <c r="B23" s="328">
        <v>14</v>
      </c>
      <c r="C23" s="329">
        <v>3444.56</v>
      </c>
      <c r="D23" s="328" t="str">
        <f>'Nómina_ 2017'!$AC$3</f>
        <v>Ninguna</v>
      </c>
    </row>
    <row r="24" spans="1:4" ht="38.1" customHeight="1" x14ac:dyDescent="0.35">
      <c r="A24" s="328">
        <v>23</v>
      </c>
      <c r="B24" s="328">
        <v>14</v>
      </c>
      <c r="C24" s="329">
        <v>3660.72</v>
      </c>
      <c r="D24" s="328" t="str">
        <f>'Nómina_ 2017'!$AC$3</f>
        <v>Ninguna</v>
      </c>
    </row>
    <row r="25" spans="1:4" ht="38.1" customHeight="1" x14ac:dyDescent="0.35">
      <c r="A25" s="328">
        <v>24</v>
      </c>
      <c r="B25" s="328">
        <v>15</v>
      </c>
      <c r="C25" s="329">
        <v>4448.22</v>
      </c>
      <c r="D25" s="328" t="str">
        <f>'Nómina_ 2017'!$AC$3</f>
        <v>Ninguna</v>
      </c>
    </row>
    <row r="26" spans="1:4" ht="38.1" customHeight="1" x14ac:dyDescent="0.35">
      <c r="A26" s="328">
        <v>25</v>
      </c>
      <c r="B26" s="328">
        <v>15</v>
      </c>
      <c r="C26" s="329">
        <v>4448.22</v>
      </c>
      <c r="D26" s="328" t="str">
        <f>'Nómina_ 2017'!$AC$3</f>
        <v>Ninguna</v>
      </c>
    </row>
    <row r="27" spans="1:4" ht="38.1" customHeight="1" x14ac:dyDescent="0.35">
      <c r="A27" s="328">
        <v>26</v>
      </c>
      <c r="B27" s="328">
        <v>15</v>
      </c>
      <c r="C27" s="329">
        <v>4448.22</v>
      </c>
      <c r="D27" s="328" t="str">
        <f>'Nómina_ 2017'!$AC$3</f>
        <v>Ninguna</v>
      </c>
    </row>
    <row r="28" spans="1:4" ht="38.1" customHeight="1" x14ac:dyDescent="0.35">
      <c r="A28" s="328">
        <v>27</v>
      </c>
      <c r="B28" s="328">
        <v>15</v>
      </c>
      <c r="C28" s="329">
        <v>4448.22</v>
      </c>
      <c r="D28" s="328" t="str">
        <f>'Nómina_ 2017'!$AC$3</f>
        <v>Ninguna</v>
      </c>
    </row>
    <row r="29" spans="1:4" ht="38.1" customHeight="1" x14ac:dyDescent="0.35">
      <c r="A29" s="328">
        <v>28</v>
      </c>
      <c r="B29" s="328">
        <v>15</v>
      </c>
      <c r="C29" s="329">
        <v>4448.22</v>
      </c>
      <c r="D29" s="328" t="str">
        <f>'Nómina_ 2017'!$AC$3</f>
        <v>Ninguna</v>
      </c>
    </row>
    <row r="30" spans="1:4" ht="38.1" customHeight="1" x14ac:dyDescent="0.35">
      <c r="A30" s="328">
        <v>29</v>
      </c>
      <c r="B30" s="328">
        <v>15</v>
      </c>
      <c r="C30" s="329">
        <v>4448.22</v>
      </c>
      <c r="D30" s="328" t="str">
        <f>'Nómina_ 2017'!$AC$3</f>
        <v>Ninguna</v>
      </c>
    </row>
    <row r="31" spans="1:4" ht="38.1" customHeight="1" x14ac:dyDescent="0.35">
      <c r="A31" s="328">
        <v>30</v>
      </c>
      <c r="B31" s="328">
        <v>14</v>
      </c>
      <c r="C31" s="329">
        <v>3660.72</v>
      </c>
      <c r="D31" s="328" t="str">
        <f>'Nómina_ 2017'!$AC$3</f>
        <v>Ninguna</v>
      </c>
    </row>
    <row r="32" spans="1:4" ht="38.1" customHeight="1" x14ac:dyDescent="0.35">
      <c r="A32" s="328">
        <v>31</v>
      </c>
      <c r="B32" s="328">
        <v>15</v>
      </c>
      <c r="C32" s="329">
        <v>4448.22</v>
      </c>
      <c r="D32" s="328" t="str">
        <f>'Nómina_ 2017'!$AC$3</f>
        <v>Ninguna</v>
      </c>
    </row>
    <row r="33" spans="1:4" ht="38.1" customHeight="1" x14ac:dyDescent="0.35">
      <c r="A33" s="328">
        <v>32</v>
      </c>
      <c r="B33" s="328">
        <v>15</v>
      </c>
      <c r="C33" s="329">
        <v>4448.22</v>
      </c>
      <c r="D33" s="328" t="str">
        <f>'Nómina_ 2017'!$AC$3</f>
        <v>Ninguna</v>
      </c>
    </row>
    <row r="34" spans="1:4" ht="38.1" customHeight="1" x14ac:dyDescent="0.35">
      <c r="A34" s="328">
        <v>33</v>
      </c>
      <c r="B34" s="328">
        <v>15</v>
      </c>
      <c r="C34" s="329">
        <v>4448.22</v>
      </c>
      <c r="D34" s="328" t="str">
        <f>'Nómina_ 2017'!$AC$3</f>
        <v>Ninguna</v>
      </c>
    </row>
    <row r="35" spans="1:4" ht="38.1" customHeight="1" x14ac:dyDescent="0.35">
      <c r="A35" s="328">
        <v>34</v>
      </c>
      <c r="B35" s="328">
        <v>15</v>
      </c>
      <c r="C35" s="329">
        <v>4448.22</v>
      </c>
      <c r="D35" s="328" t="str">
        <f>'Nómina_ 2017'!$AC$3</f>
        <v>Ninguna</v>
      </c>
    </row>
    <row r="36" spans="1:4" ht="37.5" customHeight="1" x14ac:dyDescent="0.35">
      <c r="A36" s="328">
        <v>35</v>
      </c>
      <c r="B36" s="328">
        <v>15</v>
      </c>
      <c r="C36" s="329">
        <v>4448.22</v>
      </c>
      <c r="D36" s="328" t="str">
        <f>'Nómina_ 2017'!$AC$3</f>
        <v>Ninguna</v>
      </c>
    </row>
    <row r="37" spans="1:4" ht="38.1" customHeight="1" x14ac:dyDescent="0.35">
      <c r="A37" s="328">
        <v>36</v>
      </c>
      <c r="B37" s="328">
        <v>15</v>
      </c>
      <c r="C37" s="329">
        <v>4448.22</v>
      </c>
      <c r="D37" s="328" t="str">
        <f>'Nómina_ 2017'!$AC$3</f>
        <v>Ninguna</v>
      </c>
    </row>
    <row r="38" spans="1:4" ht="38.1" customHeight="1" x14ac:dyDescent="0.35">
      <c r="A38" s="328">
        <v>37</v>
      </c>
      <c r="B38" s="328">
        <v>15</v>
      </c>
      <c r="C38" s="329">
        <v>4448.22</v>
      </c>
      <c r="D38" s="328" t="str">
        <f>'Nómina_ 2017'!$AC$3</f>
        <v>Ninguna</v>
      </c>
    </row>
    <row r="39" spans="1:4" ht="38.1" customHeight="1" x14ac:dyDescent="0.35">
      <c r="A39" s="328">
        <v>38</v>
      </c>
      <c r="B39" s="328">
        <v>15</v>
      </c>
      <c r="C39" s="329">
        <v>4448.22</v>
      </c>
      <c r="D39" s="328" t="str">
        <f>'Nómina_ 2017'!$AC$3</f>
        <v>Ninguna</v>
      </c>
    </row>
    <row r="40" spans="1:4" ht="38.1" customHeight="1" x14ac:dyDescent="0.35">
      <c r="A40" s="328">
        <v>39</v>
      </c>
      <c r="B40" s="328">
        <v>15</v>
      </c>
      <c r="C40" s="329">
        <v>4448.22</v>
      </c>
      <c r="D40" s="328" t="str">
        <f>'Nómina_ 2017'!$AC$3</f>
        <v>Ninguna</v>
      </c>
    </row>
    <row r="41" spans="1:4" ht="38.1" customHeight="1" x14ac:dyDescent="0.35">
      <c r="A41" s="328">
        <v>40</v>
      </c>
      <c r="B41" s="328">
        <v>15</v>
      </c>
      <c r="C41" s="329">
        <v>4448.22</v>
      </c>
      <c r="D41" s="328" t="str">
        <f>'Nómina_ 2017'!$AC$3</f>
        <v>Ninguna</v>
      </c>
    </row>
    <row r="42" spans="1:4" ht="38.1" customHeight="1" x14ac:dyDescent="0.35">
      <c r="A42" s="328">
        <v>41</v>
      </c>
      <c r="B42" s="328">
        <v>15</v>
      </c>
      <c r="C42" s="329">
        <v>4448.22</v>
      </c>
      <c r="D42" s="328" t="str">
        <f>'Nómina_ 2017'!$AC$3</f>
        <v>Ninguna</v>
      </c>
    </row>
    <row r="43" spans="1:4" ht="38.1" customHeight="1" x14ac:dyDescent="0.35">
      <c r="A43" s="328">
        <v>42</v>
      </c>
      <c r="B43" s="328">
        <v>15</v>
      </c>
      <c r="C43" s="329">
        <v>4448.22</v>
      </c>
      <c r="D43" s="328" t="str">
        <f>'Nómina_ 2017'!$AC$3</f>
        <v>Ninguna</v>
      </c>
    </row>
    <row r="44" spans="1:4" ht="38.1" customHeight="1" x14ac:dyDescent="0.35">
      <c r="A44" s="328">
        <v>43</v>
      </c>
      <c r="B44" s="328">
        <v>15</v>
      </c>
      <c r="C44" s="329">
        <v>4448.22</v>
      </c>
      <c r="D44" s="328" t="str">
        <f>'Nómina_ 2017'!$AC$3</f>
        <v>Ninguna</v>
      </c>
    </row>
    <row r="45" spans="1:4" ht="38.1" customHeight="1" x14ac:dyDescent="0.35">
      <c r="A45" s="328">
        <v>44</v>
      </c>
      <c r="B45" s="328">
        <v>15</v>
      </c>
      <c r="C45" s="329">
        <v>4448.22</v>
      </c>
      <c r="D45" s="328" t="str">
        <f>'Nómina_ 2017'!$AC$3</f>
        <v>Ninguna</v>
      </c>
    </row>
    <row r="46" spans="1:4" ht="38.1" customHeight="1" x14ac:dyDescent="0.35">
      <c r="A46" s="328">
        <v>45</v>
      </c>
      <c r="B46" s="328">
        <v>15</v>
      </c>
      <c r="C46" s="329">
        <v>4448.22</v>
      </c>
      <c r="D46" s="328" t="str">
        <f>'Nómina_ 2017'!$AC$3</f>
        <v>Ninguna</v>
      </c>
    </row>
    <row r="47" spans="1:4" ht="38.1" customHeight="1" x14ac:dyDescent="0.35">
      <c r="A47" s="328">
        <v>46</v>
      </c>
      <c r="B47" s="328">
        <v>15</v>
      </c>
      <c r="C47" s="329">
        <v>4448.22</v>
      </c>
      <c r="D47" s="328" t="str">
        <f>'Nómina_ 2017'!$AC$3</f>
        <v>Ninguna</v>
      </c>
    </row>
    <row r="48" spans="1:4" ht="38.1" customHeight="1" x14ac:dyDescent="0.35">
      <c r="A48" s="328">
        <v>47</v>
      </c>
      <c r="B48" s="328">
        <v>15</v>
      </c>
      <c r="C48" s="329">
        <v>4448.22</v>
      </c>
      <c r="D48" s="328" t="str">
        <f>'Nómina_ 2017'!$AC$3</f>
        <v>Ninguna</v>
      </c>
    </row>
    <row r="49" spans="1:4" ht="38.1" customHeight="1" x14ac:dyDescent="0.35">
      <c r="A49" s="328">
        <v>48</v>
      </c>
      <c r="B49" s="328">
        <v>15</v>
      </c>
      <c r="C49" s="329">
        <v>4448.22</v>
      </c>
      <c r="D49" s="328" t="str">
        <f>'Nómina_ 2017'!$AC$3</f>
        <v>Ninguna</v>
      </c>
    </row>
    <row r="50" spans="1:4" ht="38.1" customHeight="1" x14ac:dyDescent="0.35">
      <c r="A50" s="328">
        <v>49</v>
      </c>
      <c r="B50" s="328">
        <v>15</v>
      </c>
      <c r="C50" s="329">
        <v>4448.22</v>
      </c>
      <c r="D50" s="328" t="str">
        <f>'Nómina_ 2017'!$AC$3</f>
        <v>Ninguna</v>
      </c>
    </row>
    <row r="51" spans="1:4" ht="38.1" customHeight="1" x14ac:dyDescent="0.35">
      <c r="A51" s="328">
        <v>50</v>
      </c>
      <c r="B51" s="328">
        <v>15</v>
      </c>
      <c r="C51" s="329">
        <v>4448.22</v>
      </c>
      <c r="D51" s="328" t="str">
        <f>'Nómina_ 2017'!$AC$3</f>
        <v>Ninguna</v>
      </c>
    </row>
    <row r="52" spans="1:4" ht="38.1" customHeight="1" x14ac:dyDescent="0.35">
      <c r="A52" s="328">
        <v>51</v>
      </c>
      <c r="B52" s="328">
        <v>15</v>
      </c>
      <c r="C52" s="329">
        <v>4448.22</v>
      </c>
      <c r="D52" s="328" t="str">
        <f>'Nómina_ 2017'!$AC$3</f>
        <v>Ninguna</v>
      </c>
    </row>
    <row r="53" spans="1:4" ht="38.1" customHeight="1" x14ac:dyDescent="0.35">
      <c r="A53" s="328">
        <v>52</v>
      </c>
      <c r="B53" s="328">
        <v>15</v>
      </c>
      <c r="C53" s="329">
        <v>4448.22</v>
      </c>
      <c r="D53" s="328" t="str">
        <f>'Nómina_ 2017'!$AC$3</f>
        <v>Ninguna</v>
      </c>
    </row>
    <row r="54" spans="1:4" ht="38.1" customHeight="1" x14ac:dyDescent="0.35">
      <c r="A54" s="328">
        <v>53</v>
      </c>
      <c r="B54" s="328">
        <v>15</v>
      </c>
      <c r="C54" s="329">
        <v>4448.22</v>
      </c>
      <c r="D54" s="328" t="str">
        <f>'Nómina_ 2017'!$AC$3</f>
        <v>Ninguna</v>
      </c>
    </row>
    <row r="55" spans="1:4" ht="38.1" customHeight="1" x14ac:dyDescent="0.35">
      <c r="A55" s="328">
        <v>54</v>
      </c>
      <c r="B55" s="328">
        <v>15</v>
      </c>
      <c r="C55" s="329">
        <v>4448.22</v>
      </c>
      <c r="D55" s="328" t="str">
        <f>'Nómina_ 2017'!$AC$3</f>
        <v>Ninguna</v>
      </c>
    </row>
    <row r="56" spans="1:4" ht="38.1" customHeight="1" x14ac:dyDescent="0.35">
      <c r="A56" s="328">
        <v>55</v>
      </c>
      <c r="B56" s="328">
        <v>15</v>
      </c>
      <c r="C56" s="329">
        <v>4448.22</v>
      </c>
      <c r="D56" s="328" t="str">
        <f>'Nómina_ 2017'!$AC$3</f>
        <v>Ninguna</v>
      </c>
    </row>
    <row r="57" spans="1:4" ht="38.1" customHeight="1" x14ac:dyDescent="0.35">
      <c r="A57" s="328">
        <v>56</v>
      </c>
      <c r="B57" s="328">
        <v>15</v>
      </c>
      <c r="C57" s="329">
        <v>4448.22</v>
      </c>
      <c r="D57" s="328" t="str">
        <f>'Nómina_ 2017'!$AC$3</f>
        <v>Ninguna</v>
      </c>
    </row>
    <row r="58" spans="1:4" ht="38.1" customHeight="1" x14ac:dyDescent="0.35">
      <c r="A58" s="328">
        <v>57</v>
      </c>
      <c r="B58" s="328">
        <v>15</v>
      </c>
      <c r="C58" s="329">
        <v>4448.22</v>
      </c>
      <c r="D58" s="328" t="str">
        <f>'Nómina_ 2017'!$AC$3</f>
        <v>Ninguna</v>
      </c>
    </row>
    <row r="59" spans="1:4" ht="38.1" customHeight="1" x14ac:dyDescent="0.35">
      <c r="A59" s="328">
        <v>58</v>
      </c>
      <c r="B59" s="328">
        <v>15</v>
      </c>
      <c r="C59" s="329">
        <v>4448.22</v>
      </c>
      <c r="D59" s="328" t="str">
        <f>'Nómina_ 2017'!$AC$3</f>
        <v>Ninguna</v>
      </c>
    </row>
    <row r="60" spans="1:4" ht="38.1" customHeight="1" x14ac:dyDescent="0.35">
      <c r="A60" s="328">
        <v>59</v>
      </c>
      <c r="B60" s="328">
        <v>15</v>
      </c>
      <c r="C60" s="329">
        <v>4448.22</v>
      </c>
      <c r="D60" s="328" t="str">
        <f>'Nómina_ 2017'!$AC$3</f>
        <v>Ninguna</v>
      </c>
    </row>
    <row r="61" spans="1:4" ht="38.1" customHeight="1" x14ac:dyDescent="0.35">
      <c r="A61" s="328">
        <v>60</v>
      </c>
      <c r="B61" s="328">
        <v>15</v>
      </c>
      <c r="C61" s="329">
        <v>4448.22</v>
      </c>
      <c r="D61" s="328" t="str">
        <f>'Nómina_ 2017'!$AC$3</f>
        <v>Ninguna</v>
      </c>
    </row>
    <row r="62" spans="1:4" ht="38.1" customHeight="1" x14ac:dyDescent="0.35">
      <c r="A62" s="328">
        <v>61</v>
      </c>
      <c r="B62" s="328">
        <v>15</v>
      </c>
      <c r="C62" s="329">
        <v>4448.22</v>
      </c>
      <c r="D62" s="328" t="str">
        <f>'Nómina_ 2017'!$AC$3</f>
        <v>Ninguna</v>
      </c>
    </row>
    <row r="63" spans="1:4" ht="38.1" customHeight="1" x14ac:dyDescent="0.35">
      <c r="A63" s="328">
        <v>62</v>
      </c>
      <c r="B63" s="328">
        <v>15</v>
      </c>
      <c r="C63" s="329">
        <v>4448.22</v>
      </c>
      <c r="D63" s="328" t="str">
        <f>'Nómina_ 2017'!$AC$3</f>
        <v>Ninguna</v>
      </c>
    </row>
    <row r="64" spans="1:4" ht="38.1" customHeight="1" x14ac:dyDescent="0.35">
      <c r="A64" s="328">
        <v>63</v>
      </c>
      <c r="B64" s="328">
        <v>15</v>
      </c>
      <c r="C64" s="329">
        <v>4448.22</v>
      </c>
      <c r="D64" s="328" t="str">
        <f>'Nómina_ 2017'!$AC$3</f>
        <v>Ninguna</v>
      </c>
    </row>
    <row r="65" spans="1:4" ht="38.1" customHeight="1" x14ac:dyDescent="0.35">
      <c r="A65" s="328">
        <v>64</v>
      </c>
      <c r="B65" s="328">
        <v>15</v>
      </c>
      <c r="C65" s="329">
        <v>4448.22</v>
      </c>
      <c r="D65" s="328" t="str">
        <f>'Nómina_ 2017'!$AC$3</f>
        <v>Ninguna</v>
      </c>
    </row>
    <row r="66" spans="1:4" ht="38.1" customHeight="1" x14ac:dyDescent="0.35">
      <c r="A66" s="328">
        <v>65</v>
      </c>
      <c r="B66" s="328">
        <v>14</v>
      </c>
      <c r="C66" s="329">
        <v>3179.82</v>
      </c>
      <c r="D66" s="328" t="str">
        <f>'Nómina_ 2017'!$AC$3</f>
        <v>Ninguna</v>
      </c>
    </row>
    <row r="67" spans="1:4" ht="38.1" customHeight="1" x14ac:dyDescent="0.35">
      <c r="A67" s="328">
        <v>66</v>
      </c>
      <c r="B67" s="328">
        <v>14</v>
      </c>
      <c r="C67" s="329">
        <v>3444.56</v>
      </c>
      <c r="D67" s="328" t="str">
        <f>'Nómina_ 2017'!$AC$3</f>
        <v>Ninguna</v>
      </c>
    </row>
    <row r="68" spans="1:4" ht="38.1" customHeight="1" x14ac:dyDescent="0.35">
      <c r="A68" s="328">
        <v>67</v>
      </c>
      <c r="B68" s="328">
        <v>15</v>
      </c>
      <c r="C68" s="329">
        <v>4448.22</v>
      </c>
      <c r="D68" s="328" t="str">
        <f>'Nómina_ 2017'!$AC$3</f>
        <v>Ninguna</v>
      </c>
    </row>
    <row r="69" spans="1:4" ht="38.1" customHeight="1" x14ac:dyDescent="0.35">
      <c r="A69" s="328">
        <v>68</v>
      </c>
      <c r="B69" s="328">
        <v>15</v>
      </c>
      <c r="C69" s="329">
        <v>4448.22</v>
      </c>
      <c r="D69" s="328" t="str">
        <f>'Nómina_ 2017'!$AC$3</f>
        <v>Ninguna</v>
      </c>
    </row>
    <row r="70" spans="1:4" ht="38.1" customHeight="1" x14ac:dyDescent="0.35">
      <c r="A70" s="328">
        <v>69</v>
      </c>
      <c r="B70" s="328">
        <v>15</v>
      </c>
      <c r="C70" s="329">
        <v>4448.22</v>
      </c>
      <c r="D70" s="328" t="str">
        <f>'Nómina_ 2017'!$AC$3</f>
        <v>Ninguna</v>
      </c>
    </row>
    <row r="71" spans="1:4" ht="38.1" customHeight="1" x14ac:dyDescent="0.35">
      <c r="A71" s="328">
        <v>70</v>
      </c>
      <c r="B71" s="328">
        <v>15</v>
      </c>
      <c r="C71" s="329">
        <v>4448.22</v>
      </c>
      <c r="D71" s="328" t="str">
        <f>'Nómina_ 2017'!$AC$3</f>
        <v>Ninguna</v>
      </c>
    </row>
    <row r="72" spans="1:4" ht="38.1" customHeight="1" x14ac:dyDescent="0.35">
      <c r="A72" s="328">
        <v>71</v>
      </c>
      <c r="B72" s="328">
        <v>15</v>
      </c>
      <c r="C72" s="329">
        <v>4448.22</v>
      </c>
      <c r="D72" s="328" t="str">
        <f>'Nómina_ 2017'!$AC$3</f>
        <v>Ninguna</v>
      </c>
    </row>
    <row r="73" spans="1:4" ht="38.1" customHeight="1" x14ac:dyDescent="0.35">
      <c r="A73" s="328">
        <v>72</v>
      </c>
      <c r="B73" s="328">
        <v>15</v>
      </c>
      <c r="C73" s="329">
        <v>4448.22</v>
      </c>
      <c r="D73" s="328" t="str">
        <f>'Nómina_ 2017'!$AC$3</f>
        <v>Ninguna</v>
      </c>
    </row>
    <row r="74" spans="1:4" ht="38.1" customHeight="1" x14ac:dyDescent="0.35">
      <c r="A74" s="328">
        <v>73</v>
      </c>
      <c r="B74" s="328">
        <v>14</v>
      </c>
      <c r="C74" s="329">
        <v>3700.48</v>
      </c>
      <c r="D74" s="328" t="str">
        <f>'Nómina_ 2017'!$AC$3</f>
        <v>Ninguna</v>
      </c>
    </row>
    <row r="75" spans="1:4" ht="38.1" customHeight="1" x14ac:dyDescent="0.35">
      <c r="A75" s="328">
        <v>74</v>
      </c>
      <c r="B75" s="328">
        <v>15</v>
      </c>
      <c r="C75" s="329">
        <v>3179.82</v>
      </c>
      <c r="D75" s="328" t="str">
        <f>'Nómina_ 2017'!$AC$3</f>
        <v>Ninguna</v>
      </c>
    </row>
    <row r="76" spans="1:4" ht="38.1" customHeight="1" x14ac:dyDescent="0.35">
      <c r="A76" s="328">
        <v>75</v>
      </c>
      <c r="B76" s="328">
        <v>15</v>
      </c>
      <c r="C76" s="329">
        <v>3660.72</v>
      </c>
      <c r="D76" s="328" t="str">
        <f>'Nómina_ 2017'!$AC$3</f>
        <v>Ninguna</v>
      </c>
    </row>
    <row r="77" spans="1:4" ht="38.1" customHeight="1" x14ac:dyDescent="0.35">
      <c r="A77" s="328">
        <v>76</v>
      </c>
      <c r="B77" s="328">
        <v>14</v>
      </c>
      <c r="C77" s="329">
        <v>3179.82</v>
      </c>
      <c r="D77" s="328" t="str">
        <f>'Nómina_ 2017'!$AC$3</f>
        <v>Ninguna</v>
      </c>
    </row>
    <row r="78" spans="1:4" ht="38.1" customHeight="1" x14ac:dyDescent="0.35">
      <c r="A78" s="328">
        <v>77</v>
      </c>
      <c r="B78" s="328">
        <v>14</v>
      </c>
      <c r="C78" s="329">
        <v>3179.82</v>
      </c>
      <c r="D78" s="328" t="str">
        <f>'Nómina_ 2017'!$AC$3</f>
        <v>Ninguna</v>
      </c>
    </row>
    <row r="79" spans="1:4" ht="38.1" customHeight="1" x14ac:dyDescent="0.35">
      <c r="A79" s="328">
        <v>78</v>
      </c>
      <c r="B79" s="328">
        <v>14</v>
      </c>
      <c r="C79" s="329">
        <v>3179.82</v>
      </c>
      <c r="D79" s="328" t="str">
        <f>'Nómina_ 2017'!$AC$3</f>
        <v>Ninguna</v>
      </c>
    </row>
    <row r="80" spans="1:4" ht="38.1" customHeight="1" x14ac:dyDescent="0.35">
      <c r="A80" s="328">
        <v>79</v>
      </c>
      <c r="B80" s="328">
        <v>14</v>
      </c>
      <c r="C80" s="329">
        <v>3179.82</v>
      </c>
      <c r="D80" s="328" t="str">
        <f>'Nómina_ 2017'!$AC$3</f>
        <v>Ninguna</v>
      </c>
    </row>
    <row r="81" spans="1:4" ht="38.1" customHeight="1" x14ac:dyDescent="0.35">
      <c r="A81" s="328">
        <v>80</v>
      </c>
      <c r="B81" s="328">
        <v>14</v>
      </c>
      <c r="C81" s="329">
        <v>3179.82</v>
      </c>
      <c r="D81" s="328" t="str">
        <f>'Nómina_ 2017'!$AC$3</f>
        <v>Ninguna</v>
      </c>
    </row>
    <row r="82" spans="1:4" ht="38.1" customHeight="1" x14ac:dyDescent="0.35">
      <c r="A82" s="328">
        <v>81</v>
      </c>
      <c r="B82" s="328">
        <v>15</v>
      </c>
      <c r="C82" s="329">
        <v>3444.56</v>
      </c>
      <c r="D82" s="328" t="str">
        <f>'Nómina_ 2017'!$AC$3</f>
        <v>Ninguna</v>
      </c>
    </row>
    <row r="83" spans="1:4" ht="38.1" customHeight="1" x14ac:dyDescent="0.35">
      <c r="A83" s="328">
        <v>82</v>
      </c>
      <c r="B83" s="328">
        <v>15</v>
      </c>
      <c r="C83" s="329">
        <v>4448.22</v>
      </c>
      <c r="D83" s="328" t="str">
        <f>'Nómina_ 2017'!$AC$3</f>
        <v>Ninguna</v>
      </c>
    </row>
    <row r="84" spans="1:4" ht="38.1" customHeight="1" x14ac:dyDescent="0.35">
      <c r="A84" s="328">
        <v>83</v>
      </c>
      <c r="B84" s="328">
        <v>15</v>
      </c>
      <c r="C84" s="329">
        <v>4448.22</v>
      </c>
      <c r="D84" s="328" t="str">
        <f>'Nómina_ 2017'!$AC$3</f>
        <v>Ninguna</v>
      </c>
    </row>
    <row r="85" spans="1:4" ht="38.1" customHeight="1" x14ac:dyDescent="0.35">
      <c r="A85" s="328">
        <v>84</v>
      </c>
      <c r="B85" s="328">
        <v>15</v>
      </c>
      <c r="C85" s="329">
        <v>4448.22</v>
      </c>
      <c r="D85" s="328" t="str">
        <f>'Nómina_ 2017'!$AC$3</f>
        <v>Ninguna</v>
      </c>
    </row>
    <row r="86" spans="1:4" ht="38.1" customHeight="1" x14ac:dyDescent="0.35">
      <c r="A86" s="328">
        <v>85</v>
      </c>
      <c r="B86" s="328">
        <v>15</v>
      </c>
      <c r="C86" s="329">
        <v>4448.22</v>
      </c>
      <c r="D86" s="328" t="str">
        <f>'Nómina_ 2017'!$AC$3</f>
        <v>Ninguna</v>
      </c>
    </row>
    <row r="87" spans="1:4" ht="38.1" customHeight="1" x14ac:dyDescent="0.35">
      <c r="A87" s="328">
        <v>86</v>
      </c>
      <c r="B87" s="328">
        <v>15</v>
      </c>
      <c r="C87" s="329">
        <v>4448.22</v>
      </c>
      <c r="D87" s="328" t="str">
        <f>'Nómina_ 2017'!$AC$3</f>
        <v>Ninguna</v>
      </c>
    </row>
    <row r="88" spans="1:4" ht="38.1" customHeight="1" x14ac:dyDescent="0.35">
      <c r="A88" s="328">
        <v>87</v>
      </c>
      <c r="B88" s="328">
        <v>15</v>
      </c>
      <c r="C88" s="329">
        <v>4448.22</v>
      </c>
      <c r="D88" s="328" t="str">
        <f>'Nómina_ 2017'!$AC$3</f>
        <v>Ninguna</v>
      </c>
    </row>
    <row r="89" spans="1:4" ht="38.1" customHeight="1" x14ac:dyDescent="0.35">
      <c r="A89" s="328">
        <v>88</v>
      </c>
      <c r="B89" s="328">
        <v>15</v>
      </c>
      <c r="C89" s="329">
        <v>4448.22</v>
      </c>
      <c r="D89" s="328" t="str">
        <f>'Nómina_ 2017'!$AC$3</f>
        <v>Ninguna</v>
      </c>
    </row>
    <row r="90" spans="1:4" ht="38.1" customHeight="1" x14ac:dyDescent="0.35">
      <c r="A90" s="328">
        <v>89</v>
      </c>
      <c r="B90" s="328">
        <v>14</v>
      </c>
      <c r="C90" s="329">
        <v>3444.56</v>
      </c>
      <c r="D90" s="328" t="str">
        <f>'Nómina_ 2017'!$AC$3</f>
        <v>Ninguna</v>
      </c>
    </row>
    <row r="91" spans="1:4" ht="38.1" customHeight="1" x14ac:dyDescent="0.35">
      <c r="A91" s="328">
        <v>90</v>
      </c>
      <c r="B91" s="328">
        <v>14</v>
      </c>
      <c r="C91" s="329">
        <v>3179.82</v>
      </c>
      <c r="D91" s="328" t="str">
        <f>'Nómina_ 2017'!$W$3</f>
        <v>Ceuta y Melilla</v>
      </c>
    </row>
    <row r="92" spans="1:4" ht="38.1" customHeight="1" x14ac:dyDescent="0.35">
      <c r="A92" s="328">
        <v>91</v>
      </c>
      <c r="B92" s="328">
        <v>14</v>
      </c>
      <c r="C92" s="329">
        <v>3179.82</v>
      </c>
      <c r="D92" s="328" t="str">
        <f>'Nómina_ 2017'!$W$3</f>
        <v>Ceuta y Melilla</v>
      </c>
    </row>
    <row r="93" spans="1:4" ht="38.1" customHeight="1" x14ac:dyDescent="0.35">
      <c r="A93" s="328">
        <v>92</v>
      </c>
      <c r="B93" s="328">
        <v>14</v>
      </c>
      <c r="C93" s="329">
        <v>3179.82</v>
      </c>
      <c r="D93" s="328" t="str">
        <f>'Nómina_ 2017'!$W$3</f>
        <v>Ceuta y Melilla</v>
      </c>
    </row>
    <row r="94" spans="1:4" ht="38.1" customHeight="1" x14ac:dyDescent="0.35">
      <c r="A94" s="328">
        <v>93</v>
      </c>
      <c r="B94" s="328">
        <v>14</v>
      </c>
      <c r="C94" s="329">
        <v>3444.56</v>
      </c>
      <c r="D94" s="328" t="str">
        <f>'Nómina_ 2017'!$W$3</f>
        <v>Ceuta y Melilla</v>
      </c>
    </row>
    <row r="95" spans="1:4" ht="38.1" customHeight="1" x14ac:dyDescent="0.35">
      <c r="A95" s="328">
        <v>94</v>
      </c>
      <c r="B95" s="328">
        <v>14</v>
      </c>
      <c r="C95" s="329">
        <v>3660.72</v>
      </c>
      <c r="D95" s="328" t="str">
        <f>'Nómina_ 2017'!$W$3</f>
        <v>Ceuta y Melilla</v>
      </c>
    </row>
    <row r="96" spans="1:4" ht="38.1" customHeight="1" x14ac:dyDescent="0.35">
      <c r="A96" s="328">
        <v>95</v>
      </c>
      <c r="B96" s="328">
        <v>15</v>
      </c>
      <c r="C96" s="329">
        <v>4448.22</v>
      </c>
      <c r="D96" s="328" t="str">
        <f>'Nómina_ 2017'!$AC$3</f>
        <v>Ninguna</v>
      </c>
    </row>
    <row r="97" spans="1:4" ht="38.1" customHeight="1" x14ac:dyDescent="0.35">
      <c r="A97" s="328">
        <v>96</v>
      </c>
      <c r="B97" s="328">
        <v>15</v>
      </c>
      <c r="C97" s="329">
        <v>3660.72</v>
      </c>
      <c r="D97" s="328" t="str">
        <f>'Nómina_ 2017'!$AC$3</f>
        <v>Ninguna</v>
      </c>
    </row>
    <row r="98" spans="1:4" ht="38.1" customHeight="1" x14ac:dyDescent="0.35">
      <c r="A98" s="328">
        <v>97</v>
      </c>
      <c r="B98" s="328">
        <v>14</v>
      </c>
      <c r="C98" s="329">
        <v>3444.56</v>
      </c>
      <c r="D98" s="328" t="str">
        <f>'Nómina_ 2017'!$AC$3</f>
        <v>Ninguna</v>
      </c>
    </row>
    <row r="99" spans="1:4" ht="38.1" customHeight="1" x14ac:dyDescent="0.35">
      <c r="A99" s="328">
        <v>98</v>
      </c>
      <c r="B99" s="328">
        <v>14</v>
      </c>
      <c r="C99" s="329">
        <v>3690.4</v>
      </c>
      <c r="D99" s="328" t="str">
        <f>'Nómina_ 2017'!$AC$3</f>
        <v>Ninguna</v>
      </c>
    </row>
    <row r="100" spans="1:4" ht="38.1" customHeight="1" x14ac:dyDescent="0.35">
      <c r="A100" s="328">
        <v>99</v>
      </c>
      <c r="B100" s="328">
        <v>15</v>
      </c>
      <c r="C100" s="329">
        <v>3660.72</v>
      </c>
      <c r="D100" s="328" t="str">
        <f>'Nómina_ 2017'!$AC$3</f>
        <v>Ninguna</v>
      </c>
    </row>
    <row r="101" spans="1:4" ht="38.1" customHeight="1" x14ac:dyDescent="0.35">
      <c r="A101" s="328">
        <v>100</v>
      </c>
      <c r="B101" s="328">
        <v>14</v>
      </c>
      <c r="C101" s="329">
        <v>3444.56</v>
      </c>
      <c r="D101" s="328" t="str">
        <f>'Nómina_ 2017'!$AC$3</f>
        <v>Ninguna</v>
      </c>
    </row>
    <row r="102" spans="1:4" ht="38.1" customHeight="1" x14ac:dyDescent="0.35">
      <c r="A102" s="328">
        <v>101</v>
      </c>
      <c r="B102" s="328">
        <v>15</v>
      </c>
      <c r="C102" s="329">
        <v>3991.4</v>
      </c>
      <c r="D102" s="328" t="str">
        <f>'Nómina_ 2017'!$AC$3</f>
        <v>Ninguna</v>
      </c>
    </row>
    <row r="103" spans="1:4" ht="38.1" customHeight="1" x14ac:dyDescent="0.35">
      <c r="A103" s="328">
        <v>102</v>
      </c>
      <c r="B103" s="328">
        <v>15</v>
      </c>
      <c r="C103" s="329">
        <v>4448.22</v>
      </c>
      <c r="D103" s="328" t="str">
        <f>'Nómina_ 2017'!$AC$3</f>
        <v>Ninguna</v>
      </c>
    </row>
    <row r="104" spans="1:4" ht="38.1" customHeight="1" x14ac:dyDescent="0.35">
      <c r="A104" s="328">
        <v>103</v>
      </c>
      <c r="B104" s="328">
        <v>15</v>
      </c>
      <c r="C104" s="329">
        <v>4448.22</v>
      </c>
      <c r="D104" s="328" t="str">
        <f>'Nómina_ 2017'!$AC$3</f>
        <v>Ninguna</v>
      </c>
    </row>
    <row r="105" spans="1:4" ht="38.1" customHeight="1" x14ac:dyDescent="0.35">
      <c r="A105" s="328">
        <v>104</v>
      </c>
      <c r="B105" s="328">
        <v>15</v>
      </c>
      <c r="C105" s="329">
        <v>4448.22</v>
      </c>
      <c r="D105" s="328" t="str">
        <f>'Nómina_ 2017'!$AC$3</f>
        <v>Ninguna</v>
      </c>
    </row>
    <row r="106" spans="1:4" ht="38.1" customHeight="1" x14ac:dyDescent="0.35">
      <c r="A106" s="328">
        <v>105</v>
      </c>
      <c r="B106" s="328">
        <v>15</v>
      </c>
      <c r="C106" s="329">
        <v>4448.22</v>
      </c>
      <c r="D106" s="328" t="str">
        <f>'Nómina_ 2017'!$AC$3</f>
        <v>Ninguna</v>
      </c>
    </row>
    <row r="107" spans="1:4" ht="38.1" customHeight="1" x14ac:dyDescent="0.35">
      <c r="A107" s="328">
        <v>106</v>
      </c>
      <c r="B107" s="328">
        <v>15</v>
      </c>
      <c r="C107" s="329">
        <v>4448.22</v>
      </c>
      <c r="D107" s="328" t="str">
        <f>'Nómina_ 2017'!$AC$3</f>
        <v>Ninguna</v>
      </c>
    </row>
    <row r="108" spans="1:4" ht="38.1" customHeight="1" x14ac:dyDescent="0.35">
      <c r="A108" s="328">
        <v>107</v>
      </c>
      <c r="B108" s="328">
        <v>14</v>
      </c>
      <c r="C108" s="329">
        <v>3179.82</v>
      </c>
      <c r="D108" s="328" t="str">
        <f>'Nómina_ 2017'!$AC$3</f>
        <v>Ninguna</v>
      </c>
    </row>
    <row r="109" spans="1:4" ht="38.1" customHeight="1" x14ac:dyDescent="0.35">
      <c r="A109" s="328">
        <v>108</v>
      </c>
      <c r="B109" s="328">
        <v>15</v>
      </c>
      <c r="C109" s="329">
        <v>3444.56</v>
      </c>
      <c r="D109" s="328" t="str">
        <f>'Nómina_ 2017'!$AC$3</f>
        <v>Ninguna</v>
      </c>
    </row>
    <row r="110" spans="1:4" ht="38.1" customHeight="1" x14ac:dyDescent="0.35">
      <c r="A110" s="328">
        <v>109</v>
      </c>
      <c r="B110" s="328">
        <v>14</v>
      </c>
      <c r="C110" s="329">
        <v>3179.82</v>
      </c>
      <c r="D110" s="328" t="str">
        <f>'Nómina_ 2017'!$AC$3</f>
        <v>Ninguna</v>
      </c>
    </row>
    <row r="111" spans="1:4" ht="38.1" customHeight="1" x14ac:dyDescent="0.35">
      <c r="A111" s="328">
        <v>110</v>
      </c>
      <c r="B111" s="328">
        <v>14</v>
      </c>
      <c r="C111" s="329">
        <v>3444.56</v>
      </c>
      <c r="D111" s="328" t="str">
        <f>'Nómina_ 2017'!$AC$3</f>
        <v>Ninguna</v>
      </c>
    </row>
    <row r="112" spans="1:4" ht="38.1" customHeight="1" x14ac:dyDescent="0.35">
      <c r="A112" s="328">
        <v>111</v>
      </c>
      <c r="B112" s="328">
        <v>15</v>
      </c>
      <c r="C112" s="329">
        <v>3660.72</v>
      </c>
      <c r="D112" s="328" t="str">
        <f>'Nómina_ 2017'!$AC$3</f>
        <v>Ninguna</v>
      </c>
    </row>
    <row r="113" spans="1:4" ht="38.1" customHeight="1" x14ac:dyDescent="0.35">
      <c r="A113" s="328">
        <v>112</v>
      </c>
      <c r="B113" s="328">
        <v>14</v>
      </c>
      <c r="C113" s="329">
        <v>3444.56</v>
      </c>
      <c r="D113" s="328" t="str">
        <f>'Nómina_ 2017'!$AC$3</f>
        <v>Ninguna</v>
      </c>
    </row>
    <row r="114" spans="1:4" ht="38.1" customHeight="1" x14ac:dyDescent="0.35">
      <c r="A114" s="328">
        <v>113</v>
      </c>
      <c r="B114" s="328">
        <v>15</v>
      </c>
      <c r="C114" s="329">
        <v>3660.72</v>
      </c>
      <c r="D114" s="328" t="str">
        <f>'Nómina_ 2017'!$AC$3</f>
        <v>Ninguna</v>
      </c>
    </row>
    <row r="115" spans="1:4" ht="38.1" customHeight="1" x14ac:dyDescent="0.35">
      <c r="A115" s="328">
        <v>114</v>
      </c>
      <c r="B115" s="328">
        <v>14</v>
      </c>
      <c r="C115" s="329">
        <v>3915.52</v>
      </c>
      <c r="D115" s="328" t="str">
        <f>'Nómina_ 2017'!$Z$3</f>
        <v>Mallorca</v>
      </c>
    </row>
    <row r="116" spans="1:4" ht="38.1" customHeight="1" x14ac:dyDescent="0.35">
      <c r="A116" s="328">
        <v>115</v>
      </c>
      <c r="B116" s="328">
        <v>15</v>
      </c>
      <c r="C116" s="329">
        <v>4448.22</v>
      </c>
      <c r="D116" s="328" t="str">
        <f>'Nómina_ 2017'!$AA$3</f>
        <v>Islas menores Baleares</v>
      </c>
    </row>
    <row r="117" spans="1:4" ht="38.1" customHeight="1" x14ac:dyDescent="0.35">
      <c r="A117" s="328">
        <v>116</v>
      </c>
      <c r="B117" s="328">
        <v>15</v>
      </c>
      <c r="C117" s="329">
        <v>4448.22</v>
      </c>
      <c r="D117" s="328" t="str">
        <f>'Nómina_ 2017'!$Z$3</f>
        <v>Mallorca</v>
      </c>
    </row>
    <row r="118" spans="1:4" ht="38.1" customHeight="1" x14ac:dyDescent="0.35">
      <c r="A118" s="328">
        <v>117</v>
      </c>
      <c r="B118" s="328">
        <v>14</v>
      </c>
      <c r="C118" s="329">
        <v>3444.56</v>
      </c>
      <c r="D118" s="328" t="str">
        <f>'Nómina_ 2017'!$AA$3</f>
        <v>Islas menores Baleares</v>
      </c>
    </row>
    <row r="119" spans="1:4" ht="38.1" customHeight="1" x14ac:dyDescent="0.35">
      <c r="A119" s="328">
        <v>118</v>
      </c>
      <c r="B119" s="328">
        <v>15</v>
      </c>
      <c r="C119" s="329">
        <v>3660.72</v>
      </c>
      <c r="D119" s="328" t="str">
        <f>'Nómina_ 2017'!$AA$3</f>
        <v>Islas menores Baleares</v>
      </c>
    </row>
    <row r="120" spans="1:4" ht="38.1" customHeight="1" x14ac:dyDescent="0.35">
      <c r="A120" s="328">
        <v>119</v>
      </c>
      <c r="B120" s="328">
        <v>15</v>
      </c>
      <c r="C120" s="329">
        <v>3179.82</v>
      </c>
      <c r="D120" s="328" t="str">
        <f>'Nómina_ 2017'!$Z$3</f>
        <v>Mallorca</v>
      </c>
    </row>
    <row r="121" spans="1:4" ht="38.1" customHeight="1" x14ac:dyDescent="0.35">
      <c r="A121" s="328">
        <v>120</v>
      </c>
      <c r="B121" s="328">
        <v>14</v>
      </c>
      <c r="C121" s="329">
        <v>3179.82</v>
      </c>
      <c r="D121" s="328" t="str">
        <f>'Nómina_ 2017'!$AA$3</f>
        <v>Islas menores Baleares</v>
      </c>
    </row>
    <row r="122" spans="1:4" ht="38.1" customHeight="1" x14ac:dyDescent="0.35">
      <c r="A122" s="328">
        <v>121</v>
      </c>
      <c r="B122" s="328">
        <v>14</v>
      </c>
      <c r="C122" s="329">
        <v>7360.08</v>
      </c>
      <c r="D122" s="328" t="str">
        <f>'Nómina_ 2017'!$AA$3</f>
        <v>Islas menores Baleares</v>
      </c>
    </row>
    <row r="123" spans="1:4" ht="38.1" customHeight="1" x14ac:dyDescent="0.35">
      <c r="A123" s="328">
        <v>122</v>
      </c>
      <c r="B123" s="328">
        <v>15</v>
      </c>
      <c r="C123" s="329">
        <v>4448.22</v>
      </c>
      <c r="D123" s="328" t="str">
        <f>'Nómina_ 2017'!$AA$3</f>
        <v>Islas menores Baleares</v>
      </c>
    </row>
    <row r="124" spans="1:4" ht="38.1" customHeight="1" x14ac:dyDescent="0.35">
      <c r="A124" s="328">
        <v>123</v>
      </c>
      <c r="B124" s="328">
        <v>14</v>
      </c>
      <c r="C124" s="329">
        <v>7360.08</v>
      </c>
      <c r="D124" s="328" t="str">
        <f>'Nómina_ 2017'!$AA$3</f>
        <v>Islas menores Baleares</v>
      </c>
    </row>
    <row r="125" spans="1:4" ht="38.1" customHeight="1" x14ac:dyDescent="0.35">
      <c r="A125" s="328">
        <v>124</v>
      </c>
      <c r="B125" s="328">
        <v>14</v>
      </c>
      <c r="C125" s="329">
        <v>3179.82</v>
      </c>
      <c r="D125" s="328" t="str">
        <f>'Nómina_ 2017'!$AC$3</f>
        <v>Ninguna</v>
      </c>
    </row>
    <row r="126" spans="1:4" ht="38.1" customHeight="1" x14ac:dyDescent="0.35">
      <c r="A126" s="328">
        <v>125</v>
      </c>
      <c r="B126" s="328">
        <v>14</v>
      </c>
      <c r="C126" s="329">
        <v>3179.82</v>
      </c>
      <c r="D126" s="328" t="str">
        <f>'Nómina_ 2017'!$AC$3</f>
        <v>Ninguna</v>
      </c>
    </row>
    <row r="127" spans="1:4" ht="38.1" customHeight="1" x14ac:dyDescent="0.35">
      <c r="A127" s="328">
        <v>126</v>
      </c>
      <c r="B127" s="328">
        <v>14</v>
      </c>
      <c r="C127" s="329">
        <v>3444.56</v>
      </c>
      <c r="D127" s="328" t="str">
        <f>'Nómina_ 2017'!$AC$3</f>
        <v>Ninguna</v>
      </c>
    </row>
    <row r="128" spans="1:4" ht="38.1" customHeight="1" x14ac:dyDescent="0.35">
      <c r="A128" s="328">
        <v>127</v>
      </c>
      <c r="B128" s="328">
        <v>15</v>
      </c>
      <c r="C128" s="329">
        <v>3444.56</v>
      </c>
      <c r="D128" s="328" t="str">
        <f>'Nómina_ 2017'!$AC$3</f>
        <v>Ninguna</v>
      </c>
    </row>
    <row r="129" spans="1:4" ht="38.1" customHeight="1" x14ac:dyDescent="0.35">
      <c r="A129" s="328">
        <v>128</v>
      </c>
      <c r="B129" s="328">
        <v>15</v>
      </c>
      <c r="C129" s="329">
        <v>3660.72</v>
      </c>
      <c r="D129" s="328" t="str">
        <f>'Nómina_ 2017'!$AC$3</f>
        <v>Ninguna</v>
      </c>
    </row>
    <row r="130" spans="1:4" ht="38.1" customHeight="1" x14ac:dyDescent="0.35">
      <c r="A130" s="328">
        <v>129</v>
      </c>
      <c r="B130" s="328">
        <v>16</v>
      </c>
      <c r="C130" s="329">
        <v>3991.4</v>
      </c>
      <c r="D130" s="328" t="str">
        <f>'Nómina_ 2017'!$AC$3</f>
        <v>Ninguna</v>
      </c>
    </row>
    <row r="131" spans="1:4" ht="38.1" customHeight="1" x14ac:dyDescent="0.35">
      <c r="A131" s="328">
        <v>130</v>
      </c>
      <c r="B131" s="328">
        <v>14</v>
      </c>
      <c r="C131" s="329">
        <v>3700.48</v>
      </c>
      <c r="D131" s="328" t="str">
        <f>'Nómina_ 2017'!$AC$3</f>
        <v>Ninguna</v>
      </c>
    </row>
    <row r="132" spans="1:4" ht="38.1" customHeight="1" x14ac:dyDescent="0.35">
      <c r="A132" s="328">
        <v>131</v>
      </c>
      <c r="B132" s="328">
        <v>15</v>
      </c>
      <c r="C132" s="329">
        <v>4448.22</v>
      </c>
      <c r="D132" s="328" t="str">
        <f>'Nómina_ 2017'!$AC$3</f>
        <v>Ninguna</v>
      </c>
    </row>
    <row r="133" spans="1:4" ht="38.1" customHeight="1" x14ac:dyDescent="0.35">
      <c r="A133" s="328">
        <v>132</v>
      </c>
      <c r="B133" s="328">
        <v>14</v>
      </c>
      <c r="C133" s="329">
        <v>3179.82</v>
      </c>
      <c r="D133" s="328" t="str">
        <f>'Nómina_ 2017'!$AC$3</f>
        <v>Ninguna</v>
      </c>
    </row>
    <row r="134" spans="1:4" ht="38.1" customHeight="1" x14ac:dyDescent="0.35">
      <c r="A134" s="328">
        <v>133</v>
      </c>
      <c r="B134" s="328">
        <v>14</v>
      </c>
      <c r="C134" s="329">
        <v>3444.56</v>
      </c>
      <c r="D134" s="328" t="str">
        <f>'Nómina_ 2017'!$AC$3</f>
        <v>Ninguna</v>
      </c>
    </row>
    <row r="135" spans="1:4" ht="38.1" customHeight="1" x14ac:dyDescent="0.35">
      <c r="A135" s="328">
        <v>134</v>
      </c>
      <c r="B135" s="328">
        <v>14</v>
      </c>
      <c r="C135" s="329">
        <v>3444.56</v>
      </c>
      <c r="D135" s="328" t="str">
        <f>'Nómina_ 2017'!$AC$3</f>
        <v>Ninguna</v>
      </c>
    </row>
    <row r="136" spans="1:4" ht="38.1" customHeight="1" x14ac:dyDescent="0.35">
      <c r="A136" s="328">
        <v>135</v>
      </c>
      <c r="B136" s="328">
        <v>14</v>
      </c>
      <c r="C136" s="329">
        <v>3660.72</v>
      </c>
      <c r="D136" s="328" t="str">
        <f>'Nómina_ 2017'!$AC$3</f>
        <v>Ninguna</v>
      </c>
    </row>
    <row r="137" spans="1:4" ht="38.1" customHeight="1" x14ac:dyDescent="0.35">
      <c r="A137" s="328">
        <v>136</v>
      </c>
      <c r="B137" s="328">
        <v>14</v>
      </c>
      <c r="C137" s="329">
        <v>3660.72</v>
      </c>
      <c r="D137" s="328" t="str">
        <f>'Nómina_ 2017'!$AC$3</f>
        <v>Ninguna</v>
      </c>
    </row>
    <row r="138" spans="1:4" ht="38.1" customHeight="1" x14ac:dyDescent="0.35">
      <c r="A138" s="328">
        <v>137</v>
      </c>
      <c r="B138" s="328">
        <v>14</v>
      </c>
      <c r="C138" s="329">
        <v>3660.72</v>
      </c>
      <c r="D138" s="328" t="str">
        <f>'Nómina_ 2017'!$AC$3</f>
        <v>Ninguna</v>
      </c>
    </row>
    <row r="139" spans="1:4" ht="38.1" customHeight="1" x14ac:dyDescent="0.35">
      <c r="A139" s="328">
        <v>138</v>
      </c>
      <c r="B139" s="328">
        <v>14</v>
      </c>
      <c r="C139" s="329">
        <v>3660.72</v>
      </c>
      <c r="D139" s="328" t="str">
        <f>'Nómina_ 2017'!$AC$3</f>
        <v>Ninguna</v>
      </c>
    </row>
    <row r="140" spans="1:4" ht="38.1" customHeight="1" x14ac:dyDescent="0.35">
      <c r="A140" s="328">
        <v>139</v>
      </c>
      <c r="B140" s="328">
        <v>15</v>
      </c>
      <c r="C140" s="329">
        <v>3660.72</v>
      </c>
      <c r="D140" s="328" t="str">
        <f>'Nómina_ 2017'!$AC$3</f>
        <v>Ninguna</v>
      </c>
    </row>
    <row r="141" spans="1:4" ht="38.1" customHeight="1" x14ac:dyDescent="0.35">
      <c r="A141" s="328">
        <v>140</v>
      </c>
      <c r="B141" s="328">
        <v>14</v>
      </c>
      <c r="C141" s="329">
        <v>3179.82</v>
      </c>
      <c r="D141" s="328" t="str">
        <f>'Nómina_ 2017'!$AC$3</f>
        <v>Ninguna</v>
      </c>
    </row>
    <row r="142" spans="1:4" ht="38.1" customHeight="1" x14ac:dyDescent="0.35">
      <c r="A142" s="328">
        <v>141</v>
      </c>
      <c r="B142" s="328">
        <v>14</v>
      </c>
      <c r="C142" s="329">
        <v>3179.82</v>
      </c>
      <c r="D142" s="328" t="str">
        <f>'Nómina_ 2017'!$AC$3</f>
        <v>Ninguna</v>
      </c>
    </row>
    <row r="143" spans="1:4" ht="38.1" customHeight="1" x14ac:dyDescent="0.35">
      <c r="A143" s="328">
        <v>142</v>
      </c>
      <c r="B143" s="328">
        <v>14</v>
      </c>
      <c r="C143" s="329">
        <v>3179.82</v>
      </c>
      <c r="D143" s="328" t="str">
        <f>'Nómina_ 2017'!$AC$3</f>
        <v>Ninguna</v>
      </c>
    </row>
    <row r="144" spans="1:4" ht="38.1" customHeight="1" x14ac:dyDescent="0.35">
      <c r="A144" s="328">
        <v>143</v>
      </c>
      <c r="B144" s="328">
        <v>14</v>
      </c>
      <c r="C144" s="329">
        <v>3179.82</v>
      </c>
      <c r="D144" s="328" t="str">
        <f>'Nómina_ 2017'!$AC$3</f>
        <v>Ninguna</v>
      </c>
    </row>
    <row r="145" spans="1:4" ht="38.1" customHeight="1" x14ac:dyDescent="0.35">
      <c r="A145" s="328">
        <v>144</v>
      </c>
      <c r="B145" s="328">
        <v>14</v>
      </c>
      <c r="C145" s="329">
        <v>3179.82</v>
      </c>
      <c r="D145" s="328" t="str">
        <f>'Nómina_ 2017'!$AC$3</f>
        <v>Ninguna</v>
      </c>
    </row>
    <row r="146" spans="1:4" ht="38.1" customHeight="1" x14ac:dyDescent="0.35">
      <c r="A146" s="328">
        <v>145</v>
      </c>
      <c r="B146" s="328">
        <v>14</v>
      </c>
      <c r="C146" s="329">
        <v>3179.82</v>
      </c>
      <c r="D146" s="328" t="str">
        <f>'Nómina_ 2017'!$AC$3</f>
        <v>Ninguna</v>
      </c>
    </row>
    <row r="147" spans="1:4" ht="38.1" customHeight="1" x14ac:dyDescent="0.35">
      <c r="A147" s="328">
        <v>146</v>
      </c>
      <c r="B147" s="328">
        <v>14</v>
      </c>
      <c r="C147" s="329">
        <v>3179.82</v>
      </c>
      <c r="D147" s="328" t="str">
        <f>'Nómina_ 2017'!$AC$3</f>
        <v>Ninguna</v>
      </c>
    </row>
    <row r="148" spans="1:4" ht="38.1" customHeight="1" x14ac:dyDescent="0.35">
      <c r="A148" s="328">
        <v>147</v>
      </c>
      <c r="B148" s="328">
        <v>14</v>
      </c>
      <c r="C148" s="329">
        <v>3179.82</v>
      </c>
      <c r="D148" s="328" t="str">
        <f>'Nómina_ 2017'!$AC$3</f>
        <v>Ninguna</v>
      </c>
    </row>
    <row r="149" spans="1:4" ht="38.1" customHeight="1" x14ac:dyDescent="0.35">
      <c r="A149" s="328">
        <v>148</v>
      </c>
      <c r="B149" s="328">
        <v>14</v>
      </c>
      <c r="C149" s="329">
        <v>3179.82</v>
      </c>
      <c r="D149" s="328" t="str">
        <f>'Nómina_ 2017'!$AC$3</f>
        <v>Ninguna</v>
      </c>
    </row>
    <row r="150" spans="1:4" ht="38.1" customHeight="1" x14ac:dyDescent="0.35">
      <c r="A150" s="328">
        <v>149</v>
      </c>
      <c r="B150" s="328">
        <v>14</v>
      </c>
      <c r="C150" s="329">
        <v>3179.82</v>
      </c>
      <c r="D150" s="328" t="str">
        <f>'Nómina_ 2017'!$AC$3</f>
        <v>Ninguna</v>
      </c>
    </row>
    <row r="151" spans="1:4" ht="38.1" customHeight="1" x14ac:dyDescent="0.35">
      <c r="A151" s="328">
        <v>150</v>
      </c>
      <c r="B151" s="328">
        <v>14</v>
      </c>
      <c r="C151" s="329">
        <v>3179.82</v>
      </c>
      <c r="D151" s="328" t="str">
        <f>'Nómina_ 2017'!$AC$3</f>
        <v>Ninguna</v>
      </c>
    </row>
    <row r="152" spans="1:4" ht="38.1" customHeight="1" x14ac:dyDescent="0.35">
      <c r="A152" s="328">
        <v>151</v>
      </c>
      <c r="B152" s="328">
        <v>14</v>
      </c>
      <c r="C152" s="329">
        <v>3179.82</v>
      </c>
      <c r="D152" s="328" t="str">
        <f>'Nómina_ 2017'!$AC$3</f>
        <v>Ninguna</v>
      </c>
    </row>
    <row r="153" spans="1:4" ht="38.1" customHeight="1" x14ac:dyDescent="0.35">
      <c r="A153" s="328">
        <v>152</v>
      </c>
      <c r="B153" s="328">
        <v>14</v>
      </c>
      <c r="C153" s="329">
        <v>3179.82</v>
      </c>
      <c r="D153" s="328" t="str">
        <f>'Nómina_ 2017'!$AC$3</f>
        <v>Ninguna</v>
      </c>
    </row>
    <row r="154" spans="1:4" ht="38.1" customHeight="1" x14ac:dyDescent="0.35">
      <c r="A154" s="328">
        <v>153</v>
      </c>
      <c r="B154" s="328">
        <v>14</v>
      </c>
      <c r="C154" s="329">
        <v>3179.82</v>
      </c>
      <c r="D154" s="328" t="str">
        <f>'Nómina_ 2017'!$AC$3</f>
        <v>Ninguna</v>
      </c>
    </row>
    <row r="155" spans="1:4" ht="38.1" customHeight="1" x14ac:dyDescent="0.35">
      <c r="A155" s="328">
        <v>154</v>
      </c>
      <c r="B155" s="328">
        <v>14</v>
      </c>
      <c r="C155" s="329">
        <v>3991.4</v>
      </c>
      <c r="D155" s="328" t="str">
        <f>'Nómina_ 2017'!$AC$3</f>
        <v>Ninguna</v>
      </c>
    </row>
    <row r="156" spans="1:4" ht="38.1" customHeight="1" x14ac:dyDescent="0.35">
      <c r="A156" s="328">
        <v>155</v>
      </c>
      <c r="B156" s="328">
        <v>14</v>
      </c>
      <c r="C156" s="329">
        <v>3179.82</v>
      </c>
      <c r="D156" s="328" t="str">
        <f>'Nómina_ 2017'!$AC$3</f>
        <v>Ninguna</v>
      </c>
    </row>
    <row r="157" spans="1:4" ht="38.1" customHeight="1" x14ac:dyDescent="0.35">
      <c r="A157" s="328">
        <v>156</v>
      </c>
      <c r="B157" s="328">
        <v>14</v>
      </c>
      <c r="C157" s="329">
        <v>3179.82</v>
      </c>
      <c r="D157" s="328" t="str">
        <f>'Nómina_ 2017'!$AC$3</f>
        <v>Ninguna</v>
      </c>
    </row>
    <row r="158" spans="1:4" ht="38.1" customHeight="1" x14ac:dyDescent="0.35">
      <c r="A158" s="328">
        <v>157</v>
      </c>
      <c r="B158" s="328">
        <v>14</v>
      </c>
      <c r="C158" s="329">
        <v>3179.82</v>
      </c>
      <c r="D158" s="328" t="str">
        <f>'Nómina_ 2017'!$AC$3</f>
        <v>Ninguna</v>
      </c>
    </row>
    <row r="159" spans="1:4" ht="38.1" customHeight="1" x14ac:dyDescent="0.35">
      <c r="A159" s="328">
        <v>158</v>
      </c>
      <c r="B159" s="328">
        <v>14</v>
      </c>
      <c r="C159" s="329">
        <v>3179.82</v>
      </c>
      <c r="D159" s="328" t="str">
        <f>'Nómina_ 2017'!$AC$3</f>
        <v>Ninguna</v>
      </c>
    </row>
    <row r="160" spans="1:4" ht="38.1" customHeight="1" x14ac:dyDescent="0.35">
      <c r="A160" s="328">
        <v>159</v>
      </c>
      <c r="B160" s="328">
        <v>14</v>
      </c>
      <c r="C160" s="329">
        <v>3179.82</v>
      </c>
      <c r="D160" s="328" t="str">
        <f>'Nómina_ 2017'!$AC$3</f>
        <v>Ninguna</v>
      </c>
    </row>
    <row r="161" spans="1:4" ht="38.1" customHeight="1" x14ac:dyDescent="0.35">
      <c r="A161" s="328">
        <v>160</v>
      </c>
      <c r="B161" s="328">
        <v>14</v>
      </c>
      <c r="C161" s="329">
        <v>3179.82</v>
      </c>
      <c r="D161" s="328" t="str">
        <f>'Nómina_ 2017'!$AC$3</f>
        <v>Ninguna</v>
      </c>
    </row>
    <row r="162" spans="1:4" ht="38.1" customHeight="1" x14ac:dyDescent="0.35">
      <c r="A162" s="328">
        <v>161</v>
      </c>
      <c r="B162" s="328">
        <v>14</v>
      </c>
      <c r="C162" s="329">
        <v>4177.46</v>
      </c>
      <c r="D162" s="328" t="str">
        <f>'Nómina_ 2017'!$AC$3</f>
        <v>Ninguna</v>
      </c>
    </row>
    <row r="163" spans="1:4" ht="38.1" customHeight="1" x14ac:dyDescent="0.35">
      <c r="A163" s="328">
        <v>162</v>
      </c>
      <c r="B163" s="328">
        <v>14</v>
      </c>
      <c r="C163" s="329">
        <v>4177.46</v>
      </c>
      <c r="D163" s="328" t="str">
        <f>'Nómina_ 2017'!$AC$3</f>
        <v>Ninguna</v>
      </c>
    </row>
    <row r="164" spans="1:4" ht="38.1" customHeight="1" x14ac:dyDescent="0.35">
      <c r="A164" s="328">
        <v>163</v>
      </c>
      <c r="B164" s="328">
        <v>14</v>
      </c>
      <c r="C164" s="329">
        <v>4253.2</v>
      </c>
      <c r="D164" s="328" t="str">
        <f>'Nómina_ 2017'!$AC$3</f>
        <v>Ninguna</v>
      </c>
    </row>
    <row r="165" spans="1:4" ht="38.1" customHeight="1" x14ac:dyDescent="0.35">
      <c r="A165" s="328">
        <v>164</v>
      </c>
      <c r="B165" s="328">
        <v>14</v>
      </c>
      <c r="C165" s="329">
        <v>3179.82</v>
      </c>
      <c r="D165" s="328" t="str">
        <f>'Nómina_ 2017'!$AC$3</f>
        <v>Ninguna</v>
      </c>
    </row>
    <row r="166" spans="1:4" ht="38.1" customHeight="1" x14ac:dyDescent="0.35">
      <c r="A166" s="328">
        <v>165</v>
      </c>
      <c r="B166" s="328">
        <v>14</v>
      </c>
      <c r="C166" s="329">
        <v>3660.72</v>
      </c>
      <c r="D166" s="328" t="str">
        <f>'Nómina_ 2017'!$AC$3</f>
        <v>Ninguna</v>
      </c>
    </row>
    <row r="167" spans="1:4" ht="38.1" customHeight="1" x14ac:dyDescent="0.35">
      <c r="A167" s="328">
        <v>166</v>
      </c>
      <c r="B167" s="328">
        <v>14</v>
      </c>
      <c r="C167" s="329">
        <v>3660.72</v>
      </c>
      <c r="D167" s="328" t="str">
        <f>'Nómina_ 2017'!$AC$3</f>
        <v>Ninguna</v>
      </c>
    </row>
    <row r="168" spans="1:4" ht="38.1" customHeight="1" x14ac:dyDescent="0.35">
      <c r="A168" s="328">
        <v>167</v>
      </c>
      <c r="B168" s="328">
        <v>14</v>
      </c>
      <c r="C168" s="329">
        <v>3444.56</v>
      </c>
      <c r="D168" s="328" t="str">
        <f>'Nómina_ 2017'!$AC$3</f>
        <v>Ninguna</v>
      </c>
    </row>
    <row r="169" spans="1:4" ht="38.1" customHeight="1" x14ac:dyDescent="0.35">
      <c r="A169" s="328">
        <v>168</v>
      </c>
      <c r="B169" s="328">
        <v>14</v>
      </c>
      <c r="C169" s="329">
        <v>3660.72</v>
      </c>
      <c r="D169" s="328" t="str">
        <f>'Nómina_ 2017'!$AC$3</f>
        <v>Ninguna</v>
      </c>
    </row>
    <row r="170" spans="1:4" ht="38.1" customHeight="1" x14ac:dyDescent="0.35">
      <c r="A170" s="328">
        <v>169</v>
      </c>
      <c r="B170" s="328">
        <v>14</v>
      </c>
      <c r="C170" s="329">
        <v>3660.72</v>
      </c>
      <c r="D170" s="328" t="str">
        <f>'Nómina_ 2017'!$AC$3</f>
        <v>Ninguna</v>
      </c>
    </row>
    <row r="171" spans="1:4" ht="38.1" customHeight="1" x14ac:dyDescent="0.35">
      <c r="A171" s="328">
        <v>170</v>
      </c>
      <c r="B171" s="328">
        <v>14</v>
      </c>
      <c r="C171" s="329">
        <v>3179.82</v>
      </c>
      <c r="D171" s="328" t="str">
        <f>'Nómina_ 2017'!$AC$3</f>
        <v>Ninguna</v>
      </c>
    </row>
    <row r="172" spans="1:4" ht="38.1" customHeight="1" x14ac:dyDescent="0.35">
      <c r="A172" s="328">
        <v>171</v>
      </c>
      <c r="B172" s="328">
        <v>14</v>
      </c>
      <c r="C172" s="329">
        <v>3179.82</v>
      </c>
      <c r="D172" s="328" t="str">
        <f>'Nómina_ 2017'!$AC$3</f>
        <v>Ninguna</v>
      </c>
    </row>
    <row r="173" spans="1:4" ht="38.1" customHeight="1" x14ac:dyDescent="0.35">
      <c r="A173" s="328">
        <v>172</v>
      </c>
      <c r="B173" s="328">
        <v>14</v>
      </c>
      <c r="C173" s="329">
        <v>3179.82</v>
      </c>
      <c r="D173" s="328" t="str">
        <f>'Nómina_ 2017'!$AC$3</f>
        <v>Ninguna</v>
      </c>
    </row>
    <row r="174" spans="1:4" ht="38.1" customHeight="1" x14ac:dyDescent="0.35">
      <c r="A174" s="328">
        <v>173</v>
      </c>
      <c r="B174" s="328">
        <v>14</v>
      </c>
      <c r="C174" s="329">
        <v>3179.82</v>
      </c>
      <c r="D174" s="328" t="str">
        <f>'Nómina_ 2017'!$AC$3</f>
        <v>Ninguna</v>
      </c>
    </row>
    <row r="175" spans="1:4" ht="38.1" customHeight="1" x14ac:dyDescent="0.35">
      <c r="A175" s="328">
        <v>174</v>
      </c>
      <c r="B175" s="328">
        <v>14</v>
      </c>
      <c r="C175" s="329">
        <v>3179.82</v>
      </c>
      <c r="D175" s="328" t="str">
        <f>'Nómina_ 2017'!$AC$3</f>
        <v>Ninguna</v>
      </c>
    </row>
    <row r="176" spans="1:4" ht="38.1" customHeight="1" x14ac:dyDescent="0.35">
      <c r="A176" s="328">
        <v>175</v>
      </c>
      <c r="B176" s="328">
        <v>14</v>
      </c>
      <c r="C176" s="329">
        <v>3179.82</v>
      </c>
      <c r="D176" s="328" t="str">
        <f>'Nómina_ 2017'!$AC$3</f>
        <v>Ninguna</v>
      </c>
    </row>
    <row r="177" spans="1:4" ht="38.1" customHeight="1" x14ac:dyDescent="0.35">
      <c r="A177" s="328">
        <v>176</v>
      </c>
      <c r="B177" s="328">
        <v>14</v>
      </c>
      <c r="C177" s="329">
        <v>3179.82</v>
      </c>
      <c r="D177" s="328" t="str">
        <f>'Nómina_ 2017'!$AC$3</f>
        <v>Ninguna</v>
      </c>
    </row>
    <row r="178" spans="1:4" ht="38.1" customHeight="1" x14ac:dyDescent="0.35">
      <c r="A178" s="328">
        <v>177</v>
      </c>
      <c r="B178" s="328">
        <v>14</v>
      </c>
      <c r="C178" s="329">
        <v>3179.82</v>
      </c>
      <c r="D178" s="328" t="str">
        <f>'Nómina_ 2017'!$AC$3</f>
        <v>Ninguna</v>
      </c>
    </row>
    <row r="179" spans="1:4" ht="38.1" customHeight="1" x14ac:dyDescent="0.35">
      <c r="A179" s="328">
        <v>178</v>
      </c>
      <c r="B179" s="328">
        <v>14</v>
      </c>
      <c r="C179" s="329">
        <v>3660.72</v>
      </c>
      <c r="D179" s="328" t="str">
        <f>'Nómina_ 2017'!$AC$3</f>
        <v>Ninguna</v>
      </c>
    </row>
    <row r="180" spans="1:4" ht="38.1" customHeight="1" x14ac:dyDescent="0.35">
      <c r="A180" s="328">
        <v>179</v>
      </c>
      <c r="B180" s="328">
        <v>14</v>
      </c>
      <c r="C180" s="329">
        <v>3179.82</v>
      </c>
      <c r="D180" s="328" t="str">
        <f>'Nómina_ 2017'!$AC$3</f>
        <v>Ninguna</v>
      </c>
    </row>
    <row r="181" spans="1:4" ht="38.1" customHeight="1" x14ac:dyDescent="0.35">
      <c r="A181" s="328">
        <v>180</v>
      </c>
      <c r="B181" s="328">
        <v>14</v>
      </c>
      <c r="C181" s="329">
        <v>3179.82</v>
      </c>
      <c r="D181" s="328" t="str">
        <f>'Nómina_ 2017'!$AC$3</f>
        <v>Ninguna</v>
      </c>
    </row>
    <row r="182" spans="1:4" ht="38.1" customHeight="1" x14ac:dyDescent="0.35">
      <c r="A182" s="328">
        <v>181</v>
      </c>
      <c r="B182" s="328">
        <v>14</v>
      </c>
      <c r="C182" s="329">
        <v>3179.82</v>
      </c>
      <c r="D182" s="328" t="str">
        <f>'Nómina_ 2017'!$AC$3</f>
        <v>Ninguna</v>
      </c>
    </row>
    <row r="183" spans="1:4" ht="38.1" customHeight="1" x14ac:dyDescent="0.35">
      <c r="A183" s="328">
        <v>182</v>
      </c>
      <c r="B183" s="328">
        <v>14</v>
      </c>
      <c r="C183" s="329">
        <v>3179.82</v>
      </c>
      <c r="D183" s="328" t="str">
        <f>'Nómina_ 2017'!$AC$3</f>
        <v>Ninguna</v>
      </c>
    </row>
    <row r="184" spans="1:4" ht="38.1" customHeight="1" x14ac:dyDescent="0.35">
      <c r="A184" s="328">
        <v>183</v>
      </c>
      <c r="B184" s="328">
        <v>14</v>
      </c>
      <c r="C184" s="329">
        <v>3179.82</v>
      </c>
      <c r="D184" s="328" t="str">
        <f>'Nómina_ 2017'!$AC$3</f>
        <v>Ninguna</v>
      </c>
    </row>
    <row r="185" spans="1:4" ht="38.1" customHeight="1" x14ac:dyDescent="0.35">
      <c r="A185" s="328">
        <v>184</v>
      </c>
      <c r="B185" s="328">
        <v>14</v>
      </c>
      <c r="C185" s="329">
        <v>4253.2</v>
      </c>
      <c r="D185" s="328" t="str">
        <f>'Nómina_ 2017'!$AC$3</f>
        <v>Ninguna</v>
      </c>
    </row>
    <row r="186" spans="1:4" ht="38.1" customHeight="1" x14ac:dyDescent="0.35">
      <c r="A186" s="328">
        <v>185</v>
      </c>
      <c r="B186" s="328">
        <v>14</v>
      </c>
      <c r="C186" s="329">
        <v>3263.4</v>
      </c>
      <c r="D186" s="328" t="str">
        <f>'Nómina_ 2017'!$AC$3</f>
        <v>Ninguna</v>
      </c>
    </row>
    <row r="187" spans="1:4" ht="38.1" customHeight="1" x14ac:dyDescent="0.35">
      <c r="A187" s="328">
        <v>186</v>
      </c>
      <c r="B187" s="328">
        <v>14</v>
      </c>
      <c r="C187" s="329">
        <v>4177.46</v>
      </c>
      <c r="D187" s="328" t="str">
        <f>'Nómina_ 2017'!$AC$3</f>
        <v>Ninguna</v>
      </c>
    </row>
    <row r="188" spans="1:4" ht="38.1" customHeight="1" x14ac:dyDescent="0.35">
      <c r="A188" s="328">
        <v>187</v>
      </c>
      <c r="B188" s="328">
        <v>14</v>
      </c>
      <c r="C188" s="329">
        <v>4253.2</v>
      </c>
      <c r="D188" s="328" t="str">
        <f>'Nómina_ 2017'!$AC$3</f>
        <v>Ninguna</v>
      </c>
    </row>
    <row r="189" spans="1:4" ht="38.1" customHeight="1" x14ac:dyDescent="0.35">
      <c r="A189" s="328">
        <v>188</v>
      </c>
      <c r="B189" s="328">
        <v>14</v>
      </c>
      <c r="C189" s="329">
        <v>4243.3999999999996</v>
      </c>
      <c r="D189" s="328" t="str">
        <f>'Nómina_ 2017'!$AC$3</f>
        <v>Ninguna</v>
      </c>
    </row>
    <row r="190" spans="1:4" ht="38.1" customHeight="1" x14ac:dyDescent="0.35">
      <c r="A190" s="328">
        <v>189</v>
      </c>
      <c r="B190" s="328">
        <v>14</v>
      </c>
      <c r="C190" s="329">
        <v>4253.2</v>
      </c>
      <c r="D190" s="328" t="str">
        <f>'Nómina_ 2017'!$AC$3</f>
        <v>Ninguna</v>
      </c>
    </row>
    <row r="191" spans="1:4" ht="38.1" customHeight="1" x14ac:dyDescent="0.35">
      <c r="A191" s="328">
        <v>190</v>
      </c>
      <c r="B191" s="328">
        <v>14</v>
      </c>
      <c r="C191" s="329">
        <v>4243.3999999999996</v>
      </c>
      <c r="D191" s="328" t="str">
        <f>'Nómina_ 2017'!$AC$3</f>
        <v>Ninguna</v>
      </c>
    </row>
    <row r="192" spans="1:4" ht="38.1" customHeight="1" x14ac:dyDescent="0.35">
      <c r="A192" s="328">
        <v>191</v>
      </c>
      <c r="B192" s="328">
        <v>14</v>
      </c>
      <c r="C192" s="329">
        <v>3179.82</v>
      </c>
      <c r="D192" s="328" t="str">
        <f>'Nómina_ 2017'!$AC$3</f>
        <v>Ninguna</v>
      </c>
    </row>
    <row r="193" spans="1:4" ht="38.1" customHeight="1" x14ac:dyDescent="0.35">
      <c r="A193" s="328">
        <v>192</v>
      </c>
      <c r="B193" s="328">
        <v>14</v>
      </c>
      <c r="C193" s="329">
        <v>3179.82</v>
      </c>
      <c r="D193" s="328" t="str">
        <f>'Nómina_ 2017'!$AC$3</f>
        <v>Ninguna</v>
      </c>
    </row>
    <row r="194" spans="1:4" ht="38.1" customHeight="1" x14ac:dyDescent="0.35">
      <c r="A194" s="328">
        <v>193</v>
      </c>
      <c r="B194" s="328">
        <v>14</v>
      </c>
      <c r="C194" s="329">
        <v>3179.82</v>
      </c>
      <c r="D194" s="328" t="str">
        <f>'Nómina_ 2017'!$AC$3</f>
        <v>Ninguna</v>
      </c>
    </row>
    <row r="195" spans="1:4" ht="38.1" customHeight="1" x14ac:dyDescent="0.35">
      <c r="A195" s="328">
        <v>194</v>
      </c>
      <c r="B195" s="328">
        <v>15</v>
      </c>
      <c r="C195" s="329">
        <v>3179.82</v>
      </c>
      <c r="D195" s="328" t="str">
        <f>'Nómina_ 2017'!$AC$3</f>
        <v>Ninguna</v>
      </c>
    </row>
    <row r="196" spans="1:4" ht="38.1" customHeight="1" x14ac:dyDescent="0.35">
      <c r="A196" s="328">
        <v>195</v>
      </c>
      <c r="B196" s="328">
        <v>14</v>
      </c>
      <c r="C196" s="329">
        <v>3991.4</v>
      </c>
      <c r="D196" s="328" t="str">
        <f>'Nómina_ 2017'!$AC$3</f>
        <v>Ninguna</v>
      </c>
    </row>
    <row r="197" spans="1:4" ht="38.1" customHeight="1" x14ac:dyDescent="0.35">
      <c r="A197" s="328">
        <v>196</v>
      </c>
      <c r="B197" s="328">
        <v>14</v>
      </c>
      <c r="C197" s="329">
        <v>3991.4</v>
      </c>
      <c r="D197" s="328" t="str">
        <f>'Nómina_ 2017'!$AC$3</f>
        <v>Ninguna</v>
      </c>
    </row>
    <row r="198" spans="1:4" ht="38.1" customHeight="1" x14ac:dyDescent="0.35">
      <c r="A198" s="328">
        <v>197</v>
      </c>
      <c r="B198" s="328">
        <v>14</v>
      </c>
      <c r="C198" s="329">
        <v>3991.4</v>
      </c>
      <c r="D198" s="328" t="str">
        <f>'Nómina_ 2017'!$AC$3</f>
        <v>Ninguna</v>
      </c>
    </row>
    <row r="199" spans="1:4" ht="38.1" customHeight="1" x14ac:dyDescent="0.35">
      <c r="A199" s="328">
        <v>198</v>
      </c>
      <c r="B199" s="328">
        <v>14</v>
      </c>
      <c r="C199" s="329">
        <v>3991.4</v>
      </c>
      <c r="D199" s="328" t="str">
        <f>'Nómina_ 2017'!$AC$3</f>
        <v>Ninguna</v>
      </c>
    </row>
    <row r="200" spans="1:4" ht="38.1" customHeight="1" x14ac:dyDescent="0.35">
      <c r="A200" s="328">
        <v>199</v>
      </c>
      <c r="B200" s="328">
        <v>14</v>
      </c>
      <c r="C200" s="329">
        <v>3991.4</v>
      </c>
      <c r="D200" s="328" t="str">
        <f>'Nómina_ 2017'!$AC$3</f>
        <v>Ninguna</v>
      </c>
    </row>
    <row r="201" spans="1:4" ht="38.1" customHeight="1" x14ac:dyDescent="0.35">
      <c r="A201" s="328">
        <v>200</v>
      </c>
      <c r="B201" s="328">
        <v>15</v>
      </c>
      <c r="C201" s="329">
        <v>3179.82</v>
      </c>
      <c r="D201" s="328" t="str">
        <f>'Nómina_ 2017'!$AC$3</f>
        <v>Ninguna</v>
      </c>
    </row>
    <row r="202" spans="1:4" ht="38.1" customHeight="1" x14ac:dyDescent="0.35">
      <c r="A202" s="328">
        <v>201</v>
      </c>
      <c r="B202" s="328">
        <v>15</v>
      </c>
      <c r="C202" s="329">
        <v>3179.82</v>
      </c>
      <c r="D202" s="328" t="str">
        <f>'Nómina_ 2017'!$AC$3</f>
        <v>Ninguna</v>
      </c>
    </row>
    <row r="203" spans="1:4" ht="38.1" customHeight="1" x14ac:dyDescent="0.35">
      <c r="A203" s="328">
        <v>202</v>
      </c>
      <c r="B203" s="328">
        <v>15</v>
      </c>
      <c r="C203" s="329">
        <v>3179.82</v>
      </c>
      <c r="D203" s="328" t="str">
        <f>'Nómina_ 2017'!$AC$3</f>
        <v>Ninguna</v>
      </c>
    </row>
    <row r="204" spans="1:4" ht="38.1" customHeight="1" x14ac:dyDescent="0.35">
      <c r="A204" s="328">
        <v>203</v>
      </c>
      <c r="B204" s="328">
        <v>15</v>
      </c>
      <c r="C204" s="329">
        <v>3179.82</v>
      </c>
      <c r="D204" s="328" t="str">
        <f>'Nómina_ 2017'!$AC$3</f>
        <v>Ninguna</v>
      </c>
    </row>
    <row r="205" spans="1:4" ht="38.1" customHeight="1" x14ac:dyDescent="0.35">
      <c r="A205" s="328">
        <v>204</v>
      </c>
      <c r="B205" s="328">
        <v>15</v>
      </c>
      <c r="C205" s="329">
        <v>3179.82</v>
      </c>
      <c r="D205" s="328" t="str">
        <f>'Nómina_ 2017'!$AC$3</f>
        <v>Ninguna</v>
      </c>
    </row>
    <row r="206" spans="1:4" ht="38.1" customHeight="1" x14ac:dyDescent="0.35">
      <c r="A206" s="328">
        <v>205</v>
      </c>
      <c r="B206" s="328">
        <v>14</v>
      </c>
      <c r="C206" s="329">
        <v>7145.32</v>
      </c>
      <c r="D206" s="328" t="str">
        <f>'Nómina_ 2017'!$AC$3</f>
        <v>Ninguna</v>
      </c>
    </row>
    <row r="207" spans="1:4" ht="38.1" customHeight="1" x14ac:dyDescent="0.35">
      <c r="A207" s="328">
        <v>206</v>
      </c>
      <c r="B207" s="328">
        <v>14</v>
      </c>
      <c r="C207" s="329">
        <v>3991.4</v>
      </c>
      <c r="D207" s="328" t="str">
        <f>'Nómina_ 2017'!$AC$3</f>
        <v>Ninguna</v>
      </c>
    </row>
    <row r="208" spans="1:4" ht="38.1" customHeight="1" x14ac:dyDescent="0.35">
      <c r="A208" s="328">
        <v>207</v>
      </c>
      <c r="B208" s="328">
        <v>14</v>
      </c>
      <c r="C208" s="329">
        <v>5962.46</v>
      </c>
      <c r="D208" s="328" t="str">
        <f>'Nómina_ 2017'!$AC$3</f>
        <v>Ninguna</v>
      </c>
    </row>
    <row r="209" spans="1:4" ht="38.1" customHeight="1" x14ac:dyDescent="0.35">
      <c r="A209" s="328">
        <v>208</v>
      </c>
      <c r="B209" s="328">
        <v>14</v>
      </c>
      <c r="C209" s="329">
        <v>3179.82</v>
      </c>
      <c r="D209" s="328" t="str">
        <f>'Nómina_ 2017'!$AC$3</f>
        <v>Ninguna</v>
      </c>
    </row>
    <row r="210" spans="1:4" ht="38.1" customHeight="1" x14ac:dyDescent="0.35">
      <c r="A210" s="328">
        <v>209</v>
      </c>
      <c r="B210" s="328">
        <v>14</v>
      </c>
      <c r="C210" s="329">
        <v>4177.46</v>
      </c>
      <c r="D210" s="328" t="str">
        <f>'Nómina_ 2017'!$AC$3</f>
        <v>Ninguna</v>
      </c>
    </row>
    <row r="211" spans="1:4" ht="38.1" customHeight="1" x14ac:dyDescent="0.35">
      <c r="A211" s="328">
        <v>210</v>
      </c>
      <c r="B211" s="328">
        <v>14</v>
      </c>
      <c r="C211" s="329">
        <v>3444.56</v>
      </c>
      <c r="D211" s="328" t="str">
        <f>'Nómina_ 2017'!$AC$3</f>
        <v>Ninguna</v>
      </c>
    </row>
    <row r="212" spans="1:4" ht="38.1" customHeight="1" x14ac:dyDescent="0.35">
      <c r="A212" s="328">
        <v>211</v>
      </c>
      <c r="B212" s="328">
        <v>14</v>
      </c>
      <c r="C212" s="329">
        <v>3444.56</v>
      </c>
      <c r="D212" s="328" t="str">
        <f>'Nómina_ 2017'!$AC$3</f>
        <v>Ninguna</v>
      </c>
    </row>
    <row r="213" spans="1:4" ht="38.1" customHeight="1" x14ac:dyDescent="0.35">
      <c r="A213" s="328">
        <v>212</v>
      </c>
      <c r="B213" s="328">
        <v>14</v>
      </c>
      <c r="C213" s="329">
        <v>3444.56</v>
      </c>
      <c r="D213" s="328" t="str">
        <f>'Nómina_ 2017'!$AC$3</f>
        <v>Ninguna</v>
      </c>
    </row>
    <row r="214" spans="1:4" ht="38.1" customHeight="1" x14ac:dyDescent="0.35">
      <c r="A214" s="328">
        <v>213</v>
      </c>
      <c r="B214" s="328">
        <v>14</v>
      </c>
      <c r="C214" s="329">
        <v>3444.56</v>
      </c>
      <c r="D214" s="328" t="str">
        <f>'Nómina_ 2017'!$AC$3</f>
        <v>Ninguna</v>
      </c>
    </row>
    <row r="215" spans="1:4" ht="38.1" customHeight="1" x14ac:dyDescent="0.35">
      <c r="A215" s="328">
        <v>214</v>
      </c>
      <c r="B215" s="328">
        <v>14</v>
      </c>
      <c r="C215" s="329">
        <v>3179.82</v>
      </c>
      <c r="D215" s="328" t="str">
        <f>'Nómina_ 2017'!$AC$3</f>
        <v>Ninguna</v>
      </c>
    </row>
    <row r="216" spans="1:4" ht="38.1" customHeight="1" x14ac:dyDescent="0.35">
      <c r="A216" s="328">
        <v>215</v>
      </c>
      <c r="B216" s="328">
        <v>14</v>
      </c>
      <c r="C216" s="329">
        <v>3179.82</v>
      </c>
      <c r="D216" s="328" t="str">
        <f>'Nómina_ 2017'!$AC$3</f>
        <v>Ninguna</v>
      </c>
    </row>
    <row r="217" spans="1:4" ht="38.1" customHeight="1" x14ac:dyDescent="0.35">
      <c r="A217" s="328">
        <v>216</v>
      </c>
      <c r="B217" s="328">
        <v>14</v>
      </c>
      <c r="C217" s="329">
        <v>3179.82</v>
      </c>
      <c r="D217" s="328" t="str">
        <f>'Nómina_ 2017'!$AC$3</f>
        <v>Ninguna</v>
      </c>
    </row>
    <row r="218" spans="1:4" ht="38.1" customHeight="1" x14ac:dyDescent="0.35">
      <c r="A218" s="328">
        <v>217</v>
      </c>
      <c r="B218" s="328">
        <v>14</v>
      </c>
      <c r="C218" s="329">
        <v>3179.82</v>
      </c>
      <c r="D218" s="328" t="str">
        <f>'Nómina_ 2017'!$AC$3</f>
        <v>Ninguna</v>
      </c>
    </row>
    <row r="219" spans="1:4" ht="38.1" customHeight="1" x14ac:dyDescent="0.35">
      <c r="A219" s="328">
        <v>218</v>
      </c>
      <c r="B219" s="328">
        <v>14</v>
      </c>
      <c r="C219" s="329">
        <v>3660.72</v>
      </c>
      <c r="D219" s="328" t="str">
        <f>'Nómina_ 2017'!$AC$3</f>
        <v>Ninguna</v>
      </c>
    </row>
    <row r="220" spans="1:4" ht="38.1" customHeight="1" x14ac:dyDescent="0.35">
      <c r="A220" s="328">
        <v>219</v>
      </c>
      <c r="B220" s="328">
        <v>14</v>
      </c>
      <c r="C220" s="329">
        <v>3179.82</v>
      </c>
      <c r="D220" s="328" t="str">
        <f>'Nómina_ 2017'!$AC$3</f>
        <v>Ninguna</v>
      </c>
    </row>
    <row r="221" spans="1:4" ht="38.1" customHeight="1" x14ac:dyDescent="0.35">
      <c r="A221" s="328">
        <v>220</v>
      </c>
      <c r="B221" s="328">
        <v>14</v>
      </c>
      <c r="C221" s="329">
        <v>3179.82</v>
      </c>
      <c r="D221" s="328" t="str">
        <f>'Nómina_ 2017'!$AC$3</f>
        <v>Ninguna</v>
      </c>
    </row>
    <row r="222" spans="1:4" ht="38.1" customHeight="1" x14ac:dyDescent="0.35">
      <c r="A222" s="328">
        <v>221</v>
      </c>
      <c r="B222" s="328">
        <v>14</v>
      </c>
      <c r="C222" s="329">
        <v>3660.72</v>
      </c>
      <c r="D222" s="328" t="str">
        <f>'Nómina_ 2017'!$AC$3</f>
        <v>Ninguna</v>
      </c>
    </row>
    <row r="223" spans="1:4" ht="38.1" customHeight="1" x14ac:dyDescent="0.35">
      <c r="A223" s="328">
        <v>222</v>
      </c>
      <c r="B223" s="328">
        <v>14</v>
      </c>
      <c r="C223" s="329">
        <v>3179.82</v>
      </c>
      <c r="D223" s="328" t="str">
        <f>'Nómina_ 2017'!$AC$3</f>
        <v>Ninguna</v>
      </c>
    </row>
    <row r="224" spans="1:4" ht="38.1" customHeight="1" x14ac:dyDescent="0.35">
      <c r="A224" s="328">
        <v>223</v>
      </c>
      <c r="B224" s="328">
        <v>14</v>
      </c>
      <c r="C224" s="329">
        <v>3600.66</v>
      </c>
      <c r="D224" s="328" t="str">
        <f>'Nómina_ 2017'!$AC$3</f>
        <v>Ninguna</v>
      </c>
    </row>
    <row r="225" spans="1:4" ht="38.1" customHeight="1" x14ac:dyDescent="0.35">
      <c r="A225" s="328">
        <v>224</v>
      </c>
      <c r="B225" s="328">
        <v>14</v>
      </c>
      <c r="C225" s="329">
        <v>3600.66</v>
      </c>
      <c r="D225" s="328" t="str">
        <f>'Nómina_ 2017'!$AC$3</f>
        <v>Ninguna</v>
      </c>
    </row>
    <row r="226" spans="1:4" ht="38.1" customHeight="1" x14ac:dyDescent="0.35">
      <c r="A226" s="328">
        <v>225</v>
      </c>
      <c r="B226" s="328">
        <v>14</v>
      </c>
      <c r="C226" s="329">
        <v>3600.66</v>
      </c>
      <c r="D226" s="328" t="str">
        <f>'Nómina_ 2017'!$AC$3</f>
        <v>Ninguna</v>
      </c>
    </row>
    <row r="227" spans="1:4" ht="38.1" customHeight="1" x14ac:dyDescent="0.35">
      <c r="A227" s="328">
        <v>226</v>
      </c>
      <c r="B227" s="328">
        <v>14</v>
      </c>
      <c r="C227" s="329">
        <v>3179.82</v>
      </c>
      <c r="D227" s="328" t="str">
        <f>'Nómina_ 2017'!$AC$3</f>
        <v>Ninguna</v>
      </c>
    </row>
    <row r="228" spans="1:4" ht="38.1" customHeight="1" x14ac:dyDescent="0.35">
      <c r="A228" s="328">
        <v>227</v>
      </c>
      <c r="B228" s="328">
        <v>14</v>
      </c>
      <c r="C228" s="329">
        <v>3179.82</v>
      </c>
      <c r="D228" s="328" t="str">
        <f>'Nómina_ 2017'!$AC$3</f>
        <v>Ninguna</v>
      </c>
    </row>
    <row r="229" spans="1:4" ht="38.1" customHeight="1" x14ac:dyDescent="0.35">
      <c r="A229" s="328">
        <v>228</v>
      </c>
      <c r="B229" s="328">
        <v>14</v>
      </c>
      <c r="C229" s="329">
        <v>3179.82</v>
      </c>
      <c r="D229" s="328" t="str">
        <f>'Nómina_ 2017'!$AC$3</f>
        <v>Ninguna</v>
      </c>
    </row>
    <row r="230" spans="1:4" ht="38.1" customHeight="1" x14ac:dyDescent="0.35">
      <c r="A230" s="328">
        <v>229</v>
      </c>
      <c r="B230" s="328">
        <v>15</v>
      </c>
      <c r="C230" s="329">
        <v>3660.72</v>
      </c>
      <c r="D230" s="328" t="str">
        <f>'Nómina_ 2017'!$AC$3</f>
        <v>Ninguna</v>
      </c>
    </row>
    <row r="231" spans="1:4" ht="38.1" customHeight="1" x14ac:dyDescent="0.35">
      <c r="A231" s="328">
        <v>230</v>
      </c>
      <c r="B231" s="328">
        <v>14</v>
      </c>
      <c r="C231" s="329">
        <v>3179.82</v>
      </c>
      <c r="D231" s="328" t="str">
        <f>'Nómina_ 2017'!$AC$3</f>
        <v>Ninguna</v>
      </c>
    </row>
    <row r="232" spans="1:4" ht="38.1" customHeight="1" x14ac:dyDescent="0.35">
      <c r="A232" s="328">
        <v>231</v>
      </c>
      <c r="B232" s="328">
        <v>14</v>
      </c>
      <c r="C232" s="329">
        <v>3179.82</v>
      </c>
      <c r="D232" s="328" t="str">
        <f>'Nómina_ 2017'!$AC$3</f>
        <v>Ninguna</v>
      </c>
    </row>
    <row r="233" spans="1:4" ht="38.1" customHeight="1" x14ac:dyDescent="0.35">
      <c r="A233" s="328">
        <v>232</v>
      </c>
      <c r="B233" s="328">
        <v>14</v>
      </c>
      <c r="C233" s="329">
        <v>3660.72</v>
      </c>
      <c r="D233" s="328" t="str">
        <f>'Nómina_ 2017'!$AC$3</f>
        <v>Ninguna</v>
      </c>
    </row>
    <row r="234" spans="1:4" ht="38.1" customHeight="1" x14ac:dyDescent="0.35">
      <c r="A234" s="328">
        <v>233</v>
      </c>
      <c r="B234" s="328">
        <v>14</v>
      </c>
      <c r="C234" s="329">
        <v>3660.72</v>
      </c>
      <c r="D234" s="328" t="str">
        <f>'Nómina_ 2017'!$AC$3</f>
        <v>Ninguna</v>
      </c>
    </row>
    <row r="235" spans="1:4" ht="38.1" customHeight="1" x14ac:dyDescent="0.35">
      <c r="A235" s="328">
        <v>234</v>
      </c>
      <c r="B235" s="328">
        <v>14</v>
      </c>
      <c r="C235" s="329">
        <v>3660.72</v>
      </c>
      <c r="D235" s="328" t="str">
        <f>'Nómina_ 2017'!$AC$3</f>
        <v>Ninguna</v>
      </c>
    </row>
    <row r="236" spans="1:4" ht="38.1" customHeight="1" x14ac:dyDescent="0.35">
      <c r="A236" s="328">
        <v>235</v>
      </c>
      <c r="B236" s="328">
        <v>15</v>
      </c>
      <c r="C236" s="329">
        <v>3179.82</v>
      </c>
      <c r="D236" s="328" t="str">
        <f>'Nómina_ 2017'!$AC$3</f>
        <v>Ninguna</v>
      </c>
    </row>
    <row r="237" spans="1:4" ht="38.1" customHeight="1" x14ac:dyDescent="0.35">
      <c r="A237" s="328">
        <v>236</v>
      </c>
      <c r="B237" s="328">
        <v>15</v>
      </c>
      <c r="C237" s="329">
        <v>3444.56</v>
      </c>
      <c r="D237" s="328" t="str">
        <f>'Nómina_ 2017'!$AC$3</f>
        <v>Ninguna</v>
      </c>
    </row>
    <row r="238" spans="1:4" ht="38.1" customHeight="1" x14ac:dyDescent="0.35">
      <c r="A238" s="328">
        <v>237</v>
      </c>
      <c r="B238" s="328">
        <v>15</v>
      </c>
      <c r="C238" s="329">
        <v>3660.72</v>
      </c>
      <c r="D238" s="328" t="str">
        <f>'Nómina_ 2017'!$AC$3</f>
        <v>Ninguna</v>
      </c>
    </row>
    <row r="239" spans="1:4" ht="38.1" customHeight="1" x14ac:dyDescent="0.35">
      <c r="A239" s="328">
        <v>238</v>
      </c>
      <c r="B239" s="328">
        <v>14</v>
      </c>
      <c r="C239" s="329">
        <v>3660.72</v>
      </c>
      <c r="D239" s="328" t="str">
        <f>'Nómina_ 2017'!$AC$3</f>
        <v>Ninguna</v>
      </c>
    </row>
    <row r="240" spans="1:4" ht="38.1" customHeight="1" x14ac:dyDescent="0.35">
      <c r="A240" s="328">
        <v>239</v>
      </c>
      <c r="B240" s="328">
        <v>15</v>
      </c>
      <c r="C240" s="329">
        <v>3179.82</v>
      </c>
      <c r="D240" s="328" t="str">
        <f>'Nómina_ 2017'!$AC$3</f>
        <v>Ninguna</v>
      </c>
    </row>
    <row r="241" spans="1:4" ht="38.1" customHeight="1" x14ac:dyDescent="0.35">
      <c r="A241" s="328">
        <v>240</v>
      </c>
      <c r="B241" s="328">
        <v>14</v>
      </c>
      <c r="C241" s="329">
        <v>3179.82</v>
      </c>
      <c r="D241" s="328" t="str">
        <f>'Nómina_ 2017'!$AC$3</f>
        <v>Ninguna</v>
      </c>
    </row>
    <row r="242" spans="1:4" ht="38.1" customHeight="1" x14ac:dyDescent="0.35">
      <c r="A242" s="328">
        <v>241</v>
      </c>
      <c r="B242" s="328">
        <v>15</v>
      </c>
      <c r="C242" s="329">
        <v>3179.82</v>
      </c>
      <c r="D242" s="328" t="str">
        <f>'Nómina_ 2017'!$AC$3</f>
        <v>Ninguna</v>
      </c>
    </row>
    <row r="243" spans="1:4" ht="38.1" customHeight="1" x14ac:dyDescent="0.35">
      <c r="A243" s="328">
        <v>242</v>
      </c>
      <c r="B243" s="328">
        <v>15</v>
      </c>
      <c r="C243" s="329">
        <v>3444.56</v>
      </c>
      <c r="D243" s="328" t="str">
        <f>'Nómina_ 2017'!$AC$3</f>
        <v>Ninguna</v>
      </c>
    </row>
    <row r="244" spans="1:4" ht="38.1" customHeight="1" x14ac:dyDescent="0.35">
      <c r="A244" s="328">
        <v>243</v>
      </c>
      <c r="B244" s="328">
        <v>15</v>
      </c>
      <c r="C244" s="329">
        <v>3660.72</v>
      </c>
      <c r="D244" s="328" t="str">
        <f>'Nómina_ 2017'!$AC$3</f>
        <v>Ninguna</v>
      </c>
    </row>
    <row r="245" spans="1:4" ht="38.1" customHeight="1" x14ac:dyDescent="0.35">
      <c r="A245" s="328">
        <v>244</v>
      </c>
      <c r="B245" s="328">
        <v>15</v>
      </c>
      <c r="C245" s="329">
        <v>3179.82</v>
      </c>
      <c r="D245" s="328" t="str">
        <f>'Nómina_ 2017'!$AC$3</f>
        <v>Ninguna</v>
      </c>
    </row>
    <row r="246" spans="1:4" ht="38.1" customHeight="1" x14ac:dyDescent="0.35">
      <c r="A246" s="328">
        <v>245</v>
      </c>
      <c r="B246" s="328">
        <v>15</v>
      </c>
      <c r="C246" s="329">
        <v>3179.82</v>
      </c>
      <c r="D246" s="328" t="str">
        <f>'Nómina_ 2017'!$AC$3</f>
        <v>Ninguna</v>
      </c>
    </row>
    <row r="247" spans="1:4" ht="38.1" customHeight="1" x14ac:dyDescent="0.35">
      <c r="A247" s="328">
        <v>246</v>
      </c>
      <c r="B247" s="328">
        <v>14</v>
      </c>
      <c r="C247" s="329">
        <v>3179.82</v>
      </c>
      <c r="D247" s="328" t="str">
        <f>'Nómina_ 2017'!$AC$3</f>
        <v>Ninguna</v>
      </c>
    </row>
    <row r="248" spans="1:4" ht="38.1" customHeight="1" x14ac:dyDescent="0.35">
      <c r="A248" s="328">
        <v>247</v>
      </c>
      <c r="B248" s="328">
        <v>14</v>
      </c>
      <c r="C248" s="329">
        <v>3179.82</v>
      </c>
      <c r="D248" s="328" t="str">
        <f>'Nómina_ 2017'!$AC$3</f>
        <v>Ninguna</v>
      </c>
    </row>
    <row r="249" spans="1:4" ht="38.1" customHeight="1" x14ac:dyDescent="0.35">
      <c r="A249" s="328">
        <v>248</v>
      </c>
      <c r="B249" s="328">
        <v>14</v>
      </c>
      <c r="C249" s="329">
        <v>3179.82</v>
      </c>
      <c r="D249" s="328" t="str">
        <f>'Nómina_ 2017'!$AC$3</f>
        <v>Ninguna</v>
      </c>
    </row>
    <row r="250" spans="1:4" ht="38.1" customHeight="1" x14ac:dyDescent="0.35">
      <c r="A250" s="328">
        <v>249</v>
      </c>
      <c r="B250" s="328">
        <v>14</v>
      </c>
      <c r="C250" s="329">
        <v>3179.82</v>
      </c>
      <c r="D250" s="328" t="str">
        <f>'Nómina_ 2017'!$AC$3</f>
        <v>Ninguna</v>
      </c>
    </row>
    <row r="251" spans="1:4" ht="38.1" customHeight="1" x14ac:dyDescent="0.35">
      <c r="A251" s="328">
        <v>250</v>
      </c>
      <c r="B251" s="328">
        <v>14</v>
      </c>
      <c r="C251" s="329">
        <v>3179.82</v>
      </c>
      <c r="D251" s="328" t="str">
        <f>'Nómina_ 2017'!$AC$3</f>
        <v>Ninguna</v>
      </c>
    </row>
    <row r="252" spans="1:4" ht="38.1" customHeight="1" x14ac:dyDescent="0.35">
      <c r="A252" s="328">
        <v>251</v>
      </c>
      <c r="B252" s="328">
        <v>14</v>
      </c>
      <c r="C252" s="329">
        <v>4177.46</v>
      </c>
      <c r="D252" s="328" t="str">
        <f>'Nómina_ 2017'!$AC$3</f>
        <v>Ninguna</v>
      </c>
    </row>
    <row r="253" spans="1:4" ht="38.1" customHeight="1" x14ac:dyDescent="0.35">
      <c r="A253" s="328">
        <v>252</v>
      </c>
      <c r="B253" s="328">
        <v>14</v>
      </c>
      <c r="C253" s="329">
        <v>4177.46</v>
      </c>
      <c r="D253" s="328" t="str">
        <f>'Nómina_ 2017'!$AC$3</f>
        <v>Ninguna</v>
      </c>
    </row>
    <row r="254" spans="1:4" ht="38.1" customHeight="1" x14ac:dyDescent="0.35">
      <c r="A254" s="328">
        <v>253</v>
      </c>
      <c r="B254" s="328">
        <v>14</v>
      </c>
      <c r="C254" s="329">
        <v>4187.54</v>
      </c>
      <c r="D254" s="328" t="str">
        <f>'Nómina_ 2017'!$AC$3</f>
        <v>Ninguna</v>
      </c>
    </row>
    <row r="255" spans="1:4" ht="38.1" customHeight="1" x14ac:dyDescent="0.35">
      <c r="A255" s="328">
        <v>254</v>
      </c>
      <c r="B255" s="328">
        <v>14</v>
      </c>
      <c r="C255" s="329">
        <v>3690.4</v>
      </c>
      <c r="D255" s="328" t="str">
        <f>'Nómina_ 2017'!$AC$3</f>
        <v>Ninguna</v>
      </c>
    </row>
    <row r="256" spans="1:4" ht="38.1" customHeight="1" x14ac:dyDescent="0.35">
      <c r="A256" s="328">
        <v>255</v>
      </c>
      <c r="B256" s="328">
        <v>14</v>
      </c>
      <c r="C256" s="329">
        <v>4253.2</v>
      </c>
      <c r="D256" s="328" t="str">
        <f>'Nómina_ 2017'!$AC$3</f>
        <v>Ninguna</v>
      </c>
    </row>
    <row r="257" spans="1:4" ht="38.1" customHeight="1" x14ac:dyDescent="0.35">
      <c r="A257" s="328">
        <v>256</v>
      </c>
      <c r="B257" s="328">
        <v>14</v>
      </c>
      <c r="C257" s="329">
        <v>4253.2</v>
      </c>
      <c r="D257" s="328" t="str">
        <f>'Nómina_ 2017'!$AC$3</f>
        <v>Ninguna</v>
      </c>
    </row>
    <row r="258" spans="1:4" ht="38.1" customHeight="1" x14ac:dyDescent="0.35">
      <c r="A258" s="328">
        <v>257</v>
      </c>
      <c r="B258" s="328">
        <v>15</v>
      </c>
      <c r="C258" s="329">
        <v>3179.82</v>
      </c>
      <c r="D258" s="328" t="str">
        <f>'Nómina_ 2017'!$AC$3</f>
        <v>Ninguna</v>
      </c>
    </row>
    <row r="259" spans="1:4" ht="38.1" customHeight="1" x14ac:dyDescent="0.35">
      <c r="A259" s="328">
        <v>258</v>
      </c>
      <c r="B259" s="328">
        <v>15</v>
      </c>
      <c r="C259" s="329">
        <v>3179.82</v>
      </c>
      <c r="D259" s="328" t="str">
        <f>'Nómina_ 2017'!$AC$3</f>
        <v>Ninguna</v>
      </c>
    </row>
    <row r="260" spans="1:4" ht="38.1" customHeight="1" x14ac:dyDescent="0.35">
      <c r="A260" s="328">
        <v>259</v>
      </c>
      <c r="B260" s="328">
        <v>15</v>
      </c>
      <c r="C260" s="329">
        <v>3179.82</v>
      </c>
      <c r="D260" s="328" t="str">
        <f>'Nómina_ 2017'!$AC$3</f>
        <v>Ninguna</v>
      </c>
    </row>
    <row r="261" spans="1:4" ht="38.1" customHeight="1" x14ac:dyDescent="0.35">
      <c r="A261" s="328">
        <v>260</v>
      </c>
      <c r="B261" s="328">
        <v>15</v>
      </c>
      <c r="C261" s="329">
        <v>3179.82</v>
      </c>
      <c r="D261" s="328" t="str">
        <f>'Nómina_ 2017'!$AC$3</f>
        <v>Ninguna</v>
      </c>
    </row>
    <row r="262" spans="1:4" ht="38.1" customHeight="1" x14ac:dyDescent="0.35">
      <c r="A262" s="328">
        <v>261</v>
      </c>
      <c r="B262" s="328">
        <v>14</v>
      </c>
      <c r="C262" s="329">
        <v>3660.72</v>
      </c>
      <c r="D262" s="328" t="str">
        <f>'Nómina_ 2017'!$AC$3</f>
        <v>Ninguna</v>
      </c>
    </row>
    <row r="263" spans="1:4" ht="38.1" customHeight="1" x14ac:dyDescent="0.35">
      <c r="A263" s="328">
        <v>262</v>
      </c>
      <c r="B263" s="328">
        <v>14</v>
      </c>
      <c r="C263" s="329">
        <v>3444.56</v>
      </c>
      <c r="D263" s="328" t="str">
        <f>'Nómina_ 2017'!$AC$3</f>
        <v>Ninguna</v>
      </c>
    </row>
    <row r="264" spans="1:4" ht="38.1" customHeight="1" x14ac:dyDescent="0.35">
      <c r="A264" s="328">
        <v>263</v>
      </c>
      <c r="B264" s="328">
        <v>14</v>
      </c>
      <c r="C264" s="329">
        <v>3660.72</v>
      </c>
      <c r="D264" s="328" t="str">
        <f>'Nómina_ 2017'!$AC$3</f>
        <v>Ninguna</v>
      </c>
    </row>
    <row r="265" spans="1:4" ht="38.1" customHeight="1" x14ac:dyDescent="0.35">
      <c r="A265" s="328">
        <v>264</v>
      </c>
      <c r="B265" s="328">
        <v>15</v>
      </c>
      <c r="C265" s="329">
        <v>3444.56</v>
      </c>
      <c r="D265" s="328" t="str">
        <f>'Nómina_ 2017'!$AC$3</f>
        <v>Ninguna</v>
      </c>
    </row>
    <row r="266" spans="1:4" ht="38.1" customHeight="1" x14ac:dyDescent="0.35">
      <c r="A266" s="328">
        <v>265</v>
      </c>
      <c r="B266" s="328">
        <v>15</v>
      </c>
      <c r="C266" s="329">
        <v>3444.56</v>
      </c>
      <c r="D266" s="328" t="str">
        <f>'Nómina_ 2017'!$AC$3</f>
        <v>Ninguna</v>
      </c>
    </row>
    <row r="267" spans="1:4" ht="38.1" customHeight="1" x14ac:dyDescent="0.35">
      <c r="A267" s="328">
        <v>266</v>
      </c>
      <c r="B267" s="328">
        <v>15</v>
      </c>
      <c r="C267" s="329">
        <v>4448.22</v>
      </c>
      <c r="D267" s="328" t="str">
        <f>'Nómina_ 2017'!$AC$3</f>
        <v>Ninguna</v>
      </c>
    </row>
    <row r="268" spans="1:4" ht="38.1" customHeight="1" x14ac:dyDescent="0.35">
      <c r="A268" s="328">
        <v>267</v>
      </c>
      <c r="B268" s="328">
        <v>15</v>
      </c>
      <c r="C268" s="329">
        <v>4448.22</v>
      </c>
      <c r="D268" s="328" t="str">
        <f>'Nómina_ 2017'!$AC$3</f>
        <v>Ninguna</v>
      </c>
    </row>
    <row r="269" spans="1:4" ht="38.1" customHeight="1" x14ac:dyDescent="0.35">
      <c r="A269" s="328">
        <v>268</v>
      </c>
      <c r="B269" s="328">
        <v>15</v>
      </c>
      <c r="C269" s="329">
        <v>4448.22</v>
      </c>
      <c r="D269" s="328" t="str">
        <f>'Nómina_ 2017'!$AC$3</f>
        <v>Ninguna</v>
      </c>
    </row>
    <row r="270" spans="1:4" ht="38.1" customHeight="1" x14ac:dyDescent="0.35">
      <c r="A270" s="328">
        <v>269</v>
      </c>
      <c r="B270" s="328">
        <v>15</v>
      </c>
      <c r="C270" s="329">
        <v>4448.22</v>
      </c>
      <c r="D270" s="328" t="str">
        <f>'Nómina_ 2017'!$AC$3</f>
        <v>Ninguna</v>
      </c>
    </row>
    <row r="271" spans="1:4" ht="38.1" customHeight="1" x14ac:dyDescent="0.35">
      <c r="A271" s="328">
        <v>270</v>
      </c>
      <c r="B271" s="328">
        <v>15</v>
      </c>
      <c r="C271" s="329">
        <v>4448.22</v>
      </c>
      <c r="D271" s="328" t="str">
        <f>'Nómina_ 2017'!$AC$3</f>
        <v>Ninguna</v>
      </c>
    </row>
    <row r="272" spans="1:4" ht="38.1" customHeight="1" x14ac:dyDescent="0.35">
      <c r="A272" s="328">
        <v>271</v>
      </c>
      <c r="B272" s="328">
        <v>15</v>
      </c>
      <c r="C272" s="329">
        <v>4448.22</v>
      </c>
      <c r="D272" s="328" t="str">
        <f>'Nómina_ 2017'!$AC$3</f>
        <v>Ninguna</v>
      </c>
    </row>
    <row r="273" spans="1:4" ht="38.1" customHeight="1" x14ac:dyDescent="0.35">
      <c r="A273" s="328">
        <v>272</v>
      </c>
      <c r="B273" s="328">
        <v>15</v>
      </c>
      <c r="C273" s="329">
        <v>4448.22</v>
      </c>
      <c r="D273" s="328" t="str">
        <f>'Nómina_ 2017'!$AC$3</f>
        <v>Ninguna</v>
      </c>
    </row>
    <row r="274" spans="1:4" ht="38.1" customHeight="1" x14ac:dyDescent="0.35">
      <c r="A274" s="328">
        <v>273</v>
      </c>
      <c r="B274" s="328">
        <v>15</v>
      </c>
      <c r="C274" s="329">
        <v>4448.22</v>
      </c>
      <c r="D274" s="328" t="str">
        <f>'Nómina_ 2017'!$AC$3</f>
        <v>Ninguna</v>
      </c>
    </row>
    <row r="275" spans="1:4" ht="38.1" customHeight="1" x14ac:dyDescent="0.35">
      <c r="A275" s="328">
        <v>274</v>
      </c>
      <c r="B275" s="328">
        <v>15</v>
      </c>
      <c r="C275" s="329">
        <v>4448.22</v>
      </c>
      <c r="D275" s="328" t="str">
        <f>'Nómina_ 2017'!$AC$3</f>
        <v>Ninguna</v>
      </c>
    </row>
    <row r="276" spans="1:4" ht="38.1" customHeight="1" x14ac:dyDescent="0.35">
      <c r="A276" s="328">
        <v>275</v>
      </c>
      <c r="B276" s="328">
        <v>15</v>
      </c>
      <c r="C276" s="329">
        <v>4448.22</v>
      </c>
      <c r="D276" s="328" t="str">
        <f>'Nómina_ 2017'!$AC$3</f>
        <v>Ninguna</v>
      </c>
    </row>
    <row r="277" spans="1:4" ht="38.1" customHeight="1" x14ac:dyDescent="0.35">
      <c r="A277" s="328">
        <v>276</v>
      </c>
      <c r="B277" s="328">
        <v>15</v>
      </c>
      <c r="C277" s="329">
        <v>4448.22</v>
      </c>
      <c r="D277" s="328" t="str">
        <f>'Nómina_ 2017'!$AC$3</f>
        <v>Ninguna</v>
      </c>
    </row>
    <row r="278" spans="1:4" ht="38.1" customHeight="1" x14ac:dyDescent="0.35">
      <c r="A278" s="328">
        <v>277</v>
      </c>
      <c r="B278" s="328">
        <v>15</v>
      </c>
      <c r="C278" s="329">
        <v>4448.22</v>
      </c>
      <c r="D278" s="328" t="str">
        <f>'Nómina_ 2017'!$AC$3</f>
        <v>Ninguna</v>
      </c>
    </row>
    <row r="279" spans="1:4" ht="38.1" customHeight="1" x14ac:dyDescent="0.35">
      <c r="A279" s="328">
        <v>278</v>
      </c>
      <c r="B279" s="328">
        <v>15</v>
      </c>
      <c r="C279" s="329">
        <v>4448.22</v>
      </c>
      <c r="D279" s="328" t="str">
        <f>'Nómina_ 2017'!$AC$3</f>
        <v>Ninguna</v>
      </c>
    </row>
    <row r="280" spans="1:4" ht="38.1" customHeight="1" x14ac:dyDescent="0.35">
      <c r="A280" s="328">
        <v>279</v>
      </c>
      <c r="B280" s="328">
        <v>15</v>
      </c>
      <c r="C280" s="329">
        <v>4448.22</v>
      </c>
      <c r="D280" s="328" t="str">
        <f>'Nómina_ 2017'!$AC$3</f>
        <v>Ninguna</v>
      </c>
    </row>
    <row r="281" spans="1:4" ht="38.1" customHeight="1" x14ac:dyDescent="0.35">
      <c r="A281" s="328">
        <v>280</v>
      </c>
      <c r="B281" s="328">
        <v>15</v>
      </c>
      <c r="C281" s="329">
        <v>4448.22</v>
      </c>
      <c r="D281" s="328" t="str">
        <f>'Nómina_ 2017'!$AC$3</f>
        <v>Ninguna</v>
      </c>
    </row>
    <row r="282" spans="1:4" ht="38.1" customHeight="1" x14ac:dyDescent="0.35">
      <c r="A282" s="328">
        <v>281</v>
      </c>
      <c r="B282" s="328">
        <v>15</v>
      </c>
      <c r="C282" s="329">
        <v>4448.22</v>
      </c>
      <c r="D282" s="328" t="str">
        <f>'Nómina_ 2017'!$AC$3</f>
        <v>Ninguna</v>
      </c>
    </row>
    <row r="283" spans="1:4" ht="38.1" customHeight="1" x14ac:dyDescent="0.35">
      <c r="A283" s="328">
        <v>282</v>
      </c>
      <c r="B283" s="328">
        <v>15</v>
      </c>
      <c r="C283" s="329">
        <v>4448.22</v>
      </c>
      <c r="D283" s="328" t="str">
        <f>'Nómina_ 2017'!$AC$3</f>
        <v>Ninguna</v>
      </c>
    </row>
    <row r="284" spans="1:4" ht="38.1" customHeight="1" x14ac:dyDescent="0.35">
      <c r="A284" s="328">
        <v>283</v>
      </c>
      <c r="B284" s="328">
        <v>15</v>
      </c>
      <c r="C284" s="329">
        <v>4448.22</v>
      </c>
      <c r="D284" s="328" t="str">
        <f>'Nómina_ 2017'!$AC$3</f>
        <v>Ninguna</v>
      </c>
    </row>
    <row r="285" spans="1:4" ht="38.1" customHeight="1" x14ac:dyDescent="0.35">
      <c r="A285" s="328">
        <v>284</v>
      </c>
      <c r="B285" s="328">
        <v>15</v>
      </c>
      <c r="C285" s="329">
        <v>4448.22</v>
      </c>
      <c r="D285" s="328" t="str">
        <f>'Nómina_ 2017'!$AC$3</f>
        <v>Ninguna</v>
      </c>
    </row>
    <row r="286" spans="1:4" ht="38.1" customHeight="1" x14ac:dyDescent="0.35">
      <c r="A286" s="328">
        <v>285</v>
      </c>
      <c r="B286" s="328">
        <v>15</v>
      </c>
      <c r="C286" s="329">
        <v>4448.22</v>
      </c>
      <c r="D286" s="328" t="str">
        <f>'Nómina_ 2017'!$AC$3</f>
        <v>Ninguna</v>
      </c>
    </row>
    <row r="287" spans="1:4" ht="38.1" customHeight="1" x14ac:dyDescent="0.35">
      <c r="A287" s="328">
        <v>286</v>
      </c>
      <c r="B287" s="328">
        <v>15</v>
      </c>
      <c r="C287" s="329">
        <v>4448.22</v>
      </c>
      <c r="D287" s="328" t="str">
        <f>'Nómina_ 2017'!$AC$3</f>
        <v>Ninguna</v>
      </c>
    </row>
    <row r="288" spans="1:4" ht="38.1" customHeight="1" x14ac:dyDescent="0.35">
      <c r="A288" s="328">
        <v>287</v>
      </c>
      <c r="B288" s="328">
        <v>15</v>
      </c>
      <c r="C288" s="329">
        <v>4448.22</v>
      </c>
      <c r="D288" s="328" t="str">
        <f>'Nómina_ 2017'!$AC$3</f>
        <v>Ninguna</v>
      </c>
    </row>
    <row r="289" spans="1:4" ht="38.1" customHeight="1" x14ac:dyDescent="0.35">
      <c r="A289" s="328">
        <v>288</v>
      </c>
      <c r="B289" s="328">
        <v>15</v>
      </c>
      <c r="C289" s="329">
        <v>4448.22</v>
      </c>
      <c r="D289" s="328" t="str">
        <f>'Nómina_ 2017'!$AC$3</f>
        <v>Ninguna</v>
      </c>
    </row>
    <row r="290" spans="1:4" ht="38.1" customHeight="1" x14ac:dyDescent="0.35">
      <c r="A290" s="328">
        <v>289</v>
      </c>
      <c r="B290" s="328">
        <v>15</v>
      </c>
      <c r="C290" s="329">
        <v>4448.22</v>
      </c>
      <c r="D290" s="328" t="str">
        <f>'Nómina_ 2017'!$AC$3</f>
        <v>Ninguna</v>
      </c>
    </row>
    <row r="291" spans="1:4" ht="38.1" customHeight="1" x14ac:dyDescent="0.35">
      <c r="A291" s="328">
        <v>290</v>
      </c>
      <c r="B291" s="328">
        <v>15</v>
      </c>
      <c r="C291" s="329">
        <v>4448.22</v>
      </c>
      <c r="D291" s="328" t="str">
        <f>'Nómina_ 2017'!$AC$3</f>
        <v>Ninguna</v>
      </c>
    </row>
    <row r="292" spans="1:4" ht="38.1" customHeight="1" x14ac:dyDescent="0.35">
      <c r="A292" s="328">
        <v>291</v>
      </c>
      <c r="B292" s="328">
        <v>15</v>
      </c>
      <c r="C292" s="329">
        <v>4448.22</v>
      </c>
      <c r="D292" s="328" t="str">
        <f>'Nómina_ 2017'!$AC$3</f>
        <v>Ninguna</v>
      </c>
    </row>
    <row r="293" spans="1:4" ht="38.1" customHeight="1" x14ac:dyDescent="0.35">
      <c r="A293" s="328">
        <v>292</v>
      </c>
      <c r="B293" s="328">
        <v>15</v>
      </c>
      <c r="C293" s="329">
        <v>4448.22</v>
      </c>
      <c r="D293" s="328" t="str">
        <f>'Nómina_ 2017'!$AC$3</f>
        <v>Ninguna</v>
      </c>
    </row>
    <row r="294" spans="1:4" ht="38.1" customHeight="1" x14ac:dyDescent="0.35">
      <c r="A294" s="328">
        <v>293</v>
      </c>
      <c r="B294" s="328">
        <v>15</v>
      </c>
      <c r="C294" s="329">
        <v>4448.22</v>
      </c>
      <c r="D294" s="328" t="str">
        <f>'Nómina_ 2017'!$AC$3</f>
        <v>Ninguna</v>
      </c>
    </row>
    <row r="295" spans="1:4" ht="38.1" customHeight="1" x14ac:dyDescent="0.35">
      <c r="A295" s="328">
        <v>294</v>
      </c>
      <c r="B295" s="328">
        <v>15</v>
      </c>
      <c r="C295" s="329">
        <v>4448.22</v>
      </c>
      <c r="D295" s="328" t="str">
        <f>'Nómina_ 2017'!$AC$3</f>
        <v>Ninguna</v>
      </c>
    </row>
    <row r="296" spans="1:4" ht="38.1" customHeight="1" x14ac:dyDescent="0.35">
      <c r="A296" s="328">
        <v>295</v>
      </c>
      <c r="B296" s="328">
        <v>15</v>
      </c>
      <c r="C296" s="329">
        <v>4448.22</v>
      </c>
      <c r="D296" s="328" t="str">
        <f>'Nómina_ 2017'!$AC$3</f>
        <v>Ninguna</v>
      </c>
    </row>
    <row r="297" spans="1:4" ht="38.1" customHeight="1" x14ac:dyDescent="0.35">
      <c r="A297" s="328">
        <v>296</v>
      </c>
      <c r="B297" s="328">
        <v>15</v>
      </c>
      <c r="C297" s="329">
        <v>4448.22</v>
      </c>
      <c r="D297" s="328" t="str">
        <f>'Nómina_ 2017'!$AC$3</f>
        <v>Ninguna</v>
      </c>
    </row>
    <row r="298" spans="1:4" ht="38.1" customHeight="1" x14ac:dyDescent="0.35">
      <c r="A298" s="328">
        <v>297</v>
      </c>
      <c r="B298" s="328">
        <v>15</v>
      </c>
      <c r="C298" s="329">
        <v>4448.22</v>
      </c>
      <c r="D298" s="328" t="str">
        <f>'Nómina_ 2017'!$AC$3</f>
        <v>Ninguna</v>
      </c>
    </row>
    <row r="299" spans="1:4" ht="38.1" customHeight="1" x14ac:dyDescent="0.35">
      <c r="A299" s="328">
        <v>298</v>
      </c>
      <c r="B299" s="328">
        <v>15</v>
      </c>
      <c r="C299" s="329">
        <v>4448.22</v>
      </c>
      <c r="D299" s="328" t="str">
        <f>'Nómina_ 2017'!$AC$3</f>
        <v>Ninguna</v>
      </c>
    </row>
    <row r="300" spans="1:4" ht="38.1" customHeight="1" x14ac:dyDescent="0.35">
      <c r="A300" s="328">
        <v>299</v>
      </c>
      <c r="B300" s="328">
        <v>15</v>
      </c>
      <c r="C300" s="329">
        <v>4448.22</v>
      </c>
      <c r="D300" s="328" t="str">
        <f>'Nómina_ 2017'!$AC$3</f>
        <v>Ninguna</v>
      </c>
    </row>
    <row r="301" spans="1:4" ht="38.1" customHeight="1" x14ac:dyDescent="0.35">
      <c r="A301" s="328">
        <v>300</v>
      </c>
      <c r="B301" s="328">
        <v>15</v>
      </c>
      <c r="C301" s="329">
        <v>4448.22</v>
      </c>
      <c r="D301" s="328" t="str">
        <f>'Nómina_ 2017'!$AC$3</f>
        <v>Ninguna</v>
      </c>
    </row>
    <row r="302" spans="1:4" ht="38.1" customHeight="1" x14ac:dyDescent="0.35">
      <c r="A302" s="328">
        <v>301</v>
      </c>
      <c r="B302" s="328">
        <v>15</v>
      </c>
      <c r="C302" s="329">
        <v>4448.22</v>
      </c>
      <c r="D302" s="328" t="str">
        <f>'Nómina_ 2017'!$AC$3</f>
        <v>Ninguna</v>
      </c>
    </row>
    <row r="303" spans="1:4" ht="38.1" customHeight="1" x14ac:dyDescent="0.35">
      <c r="A303" s="328">
        <v>302</v>
      </c>
      <c r="B303" s="328">
        <v>15</v>
      </c>
      <c r="C303" s="329">
        <v>4448.22</v>
      </c>
      <c r="D303" s="328" t="str">
        <f>'Nómina_ 2017'!$AC$3</f>
        <v>Ninguna</v>
      </c>
    </row>
    <row r="304" spans="1:4" ht="38.1" customHeight="1" x14ac:dyDescent="0.35">
      <c r="A304" s="328">
        <v>303</v>
      </c>
      <c r="B304" s="328">
        <v>15</v>
      </c>
      <c r="C304" s="329">
        <v>4448.22</v>
      </c>
      <c r="D304" s="328" t="str">
        <f>'Nómina_ 2017'!$AC$3</f>
        <v>Ninguna</v>
      </c>
    </row>
    <row r="305" spans="1:4" ht="38.1" customHeight="1" x14ac:dyDescent="0.35">
      <c r="A305" s="328">
        <v>304</v>
      </c>
      <c r="B305" s="328">
        <v>15</v>
      </c>
      <c r="C305" s="329">
        <v>4448.22</v>
      </c>
      <c r="D305" s="328" t="str">
        <f>'Nómina_ 2017'!$AC$3</f>
        <v>Ninguna</v>
      </c>
    </row>
    <row r="306" spans="1:4" ht="38.1" customHeight="1" x14ac:dyDescent="0.35">
      <c r="A306" s="328">
        <v>305</v>
      </c>
      <c r="B306" s="328">
        <v>15</v>
      </c>
      <c r="C306" s="329">
        <v>4448.22</v>
      </c>
      <c r="D306" s="328" t="str">
        <f>'Nómina_ 2017'!$AC$3</f>
        <v>Ninguna</v>
      </c>
    </row>
    <row r="307" spans="1:4" ht="38.1" customHeight="1" x14ac:dyDescent="0.35">
      <c r="A307" s="328">
        <v>306</v>
      </c>
      <c r="B307" s="328">
        <v>15</v>
      </c>
      <c r="C307" s="329">
        <v>4448.22</v>
      </c>
      <c r="D307" s="328" t="str">
        <f>'Nómina_ 2017'!$AC$3</f>
        <v>Ninguna</v>
      </c>
    </row>
    <row r="308" spans="1:4" ht="38.1" customHeight="1" x14ac:dyDescent="0.35">
      <c r="A308" s="328">
        <v>307</v>
      </c>
      <c r="B308" s="328">
        <v>15</v>
      </c>
      <c r="C308" s="329">
        <v>4448.22</v>
      </c>
      <c r="D308" s="328" t="str">
        <f>'Nómina_ 2017'!$AC$3</f>
        <v>Ninguna</v>
      </c>
    </row>
    <row r="309" spans="1:4" ht="38.1" customHeight="1" x14ac:dyDescent="0.35">
      <c r="A309" s="328">
        <v>308</v>
      </c>
      <c r="B309" s="328">
        <v>15</v>
      </c>
      <c r="C309" s="329">
        <v>4448.22</v>
      </c>
      <c r="D309" s="328" t="str">
        <f>'Nómina_ 2017'!$AC$3</f>
        <v>Ninguna</v>
      </c>
    </row>
    <row r="310" spans="1:4" ht="38.1" customHeight="1" x14ac:dyDescent="0.35">
      <c r="A310" s="328">
        <v>309</v>
      </c>
      <c r="B310" s="328">
        <v>15</v>
      </c>
      <c r="C310" s="329">
        <v>4448.22</v>
      </c>
      <c r="D310" s="328" t="str">
        <f>'Nómina_ 2017'!$AC$3</f>
        <v>Ninguna</v>
      </c>
    </row>
    <row r="311" spans="1:4" ht="38.1" customHeight="1" x14ac:dyDescent="0.35">
      <c r="A311" s="328">
        <v>310</v>
      </c>
      <c r="B311" s="328">
        <v>15</v>
      </c>
      <c r="C311" s="329">
        <v>4448.22</v>
      </c>
      <c r="D311" s="328" t="str">
        <f>'Nómina_ 2017'!$AC$3</f>
        <v>Ninguna</v>
      </c>
    </row>
    <row r="312" spans="1:4" ht="38.1" customHeight="1" x14ac:dyDescent="0.35">
      <c r="A312" s="328">
        <v>311</v>
      </c>
      <c r="B312" s="328">
        <v>15</v>
      </c>
      <c r="C312" s="329">
        <v>4448.22</v>
      </c>
      <c r="D312" s="328" t="str">
        <f>'Nómina_ 2017'!$AC$3</f>
        <v>Ninguna</v>
      </c>
    </row>
    <row r="313" spans="1:4" ht="38.1" customHeight="1" x14ac:dyDescent="0.35">
      <c r="A313" s="328">
        <v>312</v>
      </c>
      <c r="B313" s="328">
        <v>15</v>
      </c>
      <c r="C313" s="329">
        <v>4448.22</v>
      </c>
      <c r="D313" s="328" t="str">
        <f>'Nómina_ 2017'!$AC$3</f>
        <v>Ninguna</v>
      </c>
    </row>
    <row r="314" spans="1:4" ht="38.1" customHeight="1" x14ac:dyDescent="0.35">
      <c r="A314" s="328">
        <v>313</v>
      </c>
      <c r="B314" s="328">
        <v>15</v>
      </c>
      <c r="C314" s="329">
        <v>4448.22</v>
      </c>
      <c r="D314" s="328" t="str">
        <f>'Nómina_ 2017'!$AC$3</f>
        <v>Ninguna</v>
      </c>
    </row>
    <row r="315" spans="1:4" ht="38.1" customHeight="1" x14ac:dyDescent="0.35">
      <c r="A315" s="328">
        <v>314</v>
      </c>
      <c r="B315" s="328">
        <v>15</v>
      </c>
      <c r="C315" s="329">
        <v>4448.22</v>
      </c>
      <c r="D315" s="328" t="str">
        <f>'Nómina_ 2017'!$AC$3</f>
        <v>Ninguna</v>
      </c>
    </row>
    <row r="316" spans="1:4" ht="38.1" customHeight="1" x14ac:dyDescent="0.35">
      <c r="A316" s="328">
        <v>315</v>
      </c>
      <c r="B316" s="328">
        <v>15</v>
      </c>
      <c r="C316" s="329">
        <v>4448.22</v>
      </c>
      <c r="D316" s="328" t="str">
        <f>'Nómina_ 2017'!$AC$3</f>
        <v>Ninguna</v>
      </c>
    </row>
    <row r="317" spans="1:4" ht="38.1" customHeight="1" x14ac:dyDescent="0.35">
      <c r="A317" s="328">
        <v>316</v>
      </c>
      <c r="B317" s="328">
        <v>15</v>
      </c>
      <c r="C317" s="329">
        <v>4448.22</v>
      </c>
      <c r="D317" s="328" t="str">
        <f>'Nómina_ 2017'!$AC$3</f>
        <v>Ninguna</v>
      </c>
    </row>
    <row r="318" spans="1:4" ht="38.1" customHeight="1" x14ac:dyDescent="0.35">
      <c r="A318" s="328">
        <v>317</v>
      </c>
      <c r="B318" s="328">
        <v>15</v>
      </c>
      <c r="C318" s="329">
        <v>4448.22</v>
      </c>
      <c r="D318" s="328" t="str">
        <f>'Nómina_ 2017'!$AC$3</f>
        <v>Ninguna</v>
      </c>
    </row>
    <row r="319" spans="1:4" ht="38.1" customHeight="1" x14ac:dyDescent="0.35">
      <c r="A319" s="328">
        <v>318</v>
      </c>
      <c r="B319" s="328">
        <v>15</v>
      </c>
      <c r="C319" s="329">
        <v>4448.22</v>
      </c>
      <c r="D319" s="328" t="str">
        <f>'Nómina_ 2017'!$AC$3</f>
        <v>Ninguna</v>
      </c>
    </row>
    <row r="320" spans="1:4" ht="38.1" customHeight="1" x14ac:dyDescent="0.35">
      <c r="A320" s="328">
        <v>319</v>
      </c>
      <c r="B320" s="328">
        <v>15</v>
      </c>
      <c r="C320" s="329">
        <v>4448.22</v>
      </c>
      <c r="D320" s="328" t="str">
        <f>'Nómina_ 2017'!$AC$3</f>
        <v>Ninguna</v>
      </c>
    </row>
    <row r="321" spans="1:4" ht="38.1" customHeight="1" x14ac:dyDescent="0.35">
      <c r="A321" s="328">
        <v>320</v>
      </c>
      <c r="B321" s="328">
        <v>15</v>
      </c>
      <c r="C321" s="329">
        <v>4448.22</v>
      </c>
      <c r="D321" s="328" t="str">
        <f>'Nómina_ 2017'!$AC$3</f>
        <v>Ninguna</v>
      </c>
    </row>
    <row r="322" spans="1:4" ht="38.1" customHeight="1" x14ac:dyDescent="0.35">
      <c r="A322" s="328">
        <v>321</v>
      </c>
      <c r="B322" s="328">
        <v>15</v>
      </c>
      <c r="C322" s="329">
        <v>4448.22</v>
      </c>
      <c r="D322" s="328" t="str">
        <f>'Nómina_ 2017'!$AC$3</f>
        <v>Ninguna</v>
      </c>
    </row>
    <row r="323" spans="1:4" ht="38.1" customHeight="1" x14ac:dyDescent="0.35">
      <c r="A323" s="328">
        <v>322</v>
      </c>
      <c r="B323" s="328">
        <v>15</v>
      </c>
      <c r="C323" s="329">
        <v>4448.22</v>
      </c>
      <c r="D323" s="328" t="str">
        <f>'Nómina_ 2017'!$AC$3</f>
        <v>Ninguna</v>
      </c>
    </row>
    <row r="324" spans="1:4" ht="38.1" customHeight="1" x14ac:dyDescent="0.35">
      <c r="A324" s="328">
        <v>323</v>
      </c>
      <c r="B324" s="328">
        <v>15</v>
      </c>
      <c r="C324" s="329">
        <v>4448.22</v>
      </c>
      <c r="D324" s="328" t="str">
        <f>'Nómina_ 2017'!$AC$3</f>
        <v>Ninguna</v>
      </c>
    </row>
    <row r="325" spans="1:4" ht="38.1" customHeight="1" x14ac:dyDescent="0.35">
      <c r="A325" s="328">
        <v>324</v>
      </c>
      <c r="B325" s="328">
        <v>15</v>
      </c>
      <c r="C325" s="329">
        <v>4448.22</v>
      </c>
      <c r="D325" s="328" t="str">
        <f>'Nómina_ 2017'!$AC$3</f>
        <v>Ninguna</v>
      </c>
    </row>
    <row r="326" spans="1:4" ht="38.1" customHeight="1" x14ac:dyDescent="0.35">
      <c r="A326" s="328">
        <v>325</v>
      </c>
      <c r="B326" s="328">
        <v>15</v>
      </c>
      <c r="C326" s="329">
        <v>4448.22</v>
      </c>
      <c r="D326" s="328" t="str">
        <f>'Nómina_ 2017'!$AC$3</f>
        <v>Ninguna</v>
      </c>
    </row>
    <row r="327" spans="1:4" ht="38.1" customHeight="1" x14ac:dyDescent="0.35">
      <c r="A327" s="328">
        <v>326</v>
      </c>
      <c r="B327" s="328">
        <v>15</v>
      </c>
      <c r="C327" s="329">
        <v>4448.22</v>
      </c>
      <c r="D327" s="328" t="str">
        <f>'Nómina_ 2017'!$AC$3</f>
        <v>Ninguna</v>
      </c>
    </row>
    <row r="328" spans="1:4" ht="38.1" customHeight="1" x14ac:dyDescent="0.35">
      <c r="A328" s="328">
        <v>327</v>
      </c>
      <c r="B328" s="328">
        <v>15</v>
      </c>
      <c r="C328" s="329">
        <v>4448.22</v>
      </c>
      <c r="D328" s="328" t="str">
        <f>'Nómina_ 2017'!$AC$3</f>
        <v>Ninguna</v>
      </c>
    </row>
    <row r="329" spans="1:4" ht="38.1" customHeight="1" x14ac:dyDescent="0.35">
      <c r="A329" s="328">
        <v>328</v>
      </c>
      <c r="B329" s="328">
        <v>15</v>
      </c>
      <c r="C329" s="329">
        <v>4448.22</v>
      </c>
      <c r="D329" s="328" t="str">
        <f>'Nómina_ 2017'!$AC$3</f>
        <v>Ninguna</v>
      </c>
    </row>
    <row r="330" spans="1:4" ht="38.1" customHeight="1" x14ac:dyDescent="0.35">
      <c r="A330" s="328">
        <v>329</v>
      </c>
      <c r="B330" s="328">
        <v>15</v>
      </c>
      <c r="C330" s="329">
        <v>4448.22</v>
      </c>
      <c r="D330" s="328" t="str">
        <f>'Nómina_ 2017'!$AC$3</f>
        <v>Ninguna</v>
      </c>
    </row>
    <row r="331" spans="1:4" ht="38.1" customHeight="1" x14ac:dyDescent="0.35">
      <c r="A331" s="328">
        <v>330</v>
      </c>
      <c r="B331" s="328">
        <v>15</v>
      </c>
      <c r="C331" s="329">
        <v>4448.22</v>
      </c>
      <c r="D331" s="328" t="str">
        <f>'Nómina_ 2017'!$AC$3</f>
        <v>Ninguna</v>
      </c>
    </row>
    <row r="332" spans="1:4" ht="38.1" customHeight="1" x14ac:dyDescent="0.35">
      <c r="A332" s="328">
        <v>331</v>
      </c>
      <c r="B332" s="328">
        <v>15</v>
      </c>
      <c r="C332" s="329">
        <v>4448.22</v>
      </c>
      <c r="D332" s="328" t="str">
        <f>'Nómina_ 2017'!$AC$3</f>
        <v>Ninguna</v>
      </c>
    </row>
    <row r="333" spans="1:4" ht="38.1" customHeight="1" x14ac:dyDescent="0.35">
      <c r="A333" s="328">
        <v>332</v>
      </c>
      <c r="B333" s="328">
        <v>15</v>
      </c>
      <c r="C333" s="329">
        <v>4448.22</v>
      </c>
      <c r="D333" s="328" t="str">
        <f>'Nómina_ 2017'!$AC$3</f>
        <v>Ninguna</v>
      </c>
    </row>
    <row r="334" spans="1:4" ht="38.1" customHeight="1" x14ac:dyDescent="0.35">
      <c r="A334" s="328">
        <v>333</v>
      </c>
      <c r="B334" s="328">
        <v>15</v>
      </c>
      <c r="C334" s="329">
        <v>4448.22</v>
      </c>
      <c r="D334" s="328" t="str">
        <f>'Nómina_ 2017'!$AC$3</f>
        <v>Ninguna</v>
      </c>
    </row>
    <row r="335" spans="1:4" ht="38.1" customHeight="1" x14ac:dyDescent="0.35">
      <c r="A335" s="328">
        <v>334</v>
      </c>
      <c r="B335" s="328">
        <v>15</v>
      </c>
      <c r="C335" s="329">
        <v>4448.22</v>
      </c>
      <c r="D335" s="328" t="str">
        <f>'Nómina_ 2017'!$AC$3</f>
        <v>Ninguna</v>
      </c>
    </row>
    <row r="336" spans="1:4" ht="38.1" customHeight="1" x14ac:dyDescent="0.35">
      <c r="A336" s="328">
        <v>335</v>
      </c>
      <c r="B336" s="328">
        <v>15</v>
      </c>
      <c r="C336" s="329">
        <v>4448.22</v>
      </c>
      <c r="D336" s="328" t="str">
        <f>'Nómina_ 2017'!$AC$3</f>
        <v>Ninguna</v>
      </c>
    </row>
    <row r="337" spans="1:4" ht="38.1" customHeight="1" x14ac:dyDescent="0.35">
      <c r="A337" s="328">
        <v>336</v>
      </c>
      <c r="B337" s="328">
        <v>15</v>
      </c>
      <c r="C337" s="329">
        <v>4448.22</v>
      </c>
      <c r="D337" s="328" t="str">
        <f>'Nómina_ 2017'!$AC$3</f>
        <v>Ninguna</v>
      </c>
    </row>
    <row r="338" spans="1:4" ht="38.1" customHeight="1" x14ac:dyDescent="0.35">
      <c r="A338" s="328">
        <v>337</v>
      </c>
      <c r="B338" s="328">
        <v>15</v>
      </c>
      <c r="C338" s="329">
        <v>4448.22</v>
      </c>
      <c r="D338" s="328" t="str">
        <f>'Nómina_ 2017'!$AC$3</f>
        <v>Ninguna</v>
      </c>
    </row>
    <row r="339" spans="1:4" ht="38.1" customHeight="1" x14ac:dyDescent="0.35">
      <c r="A339" s="328">
        <v>338</v>
      </c>
      <c r="B339" s="328">
        <v>15</v>
      </c>
      <c r="C339" s="329">
        <v>4448.22</v>
      </c>
      <c r="D339" s="328" t="str">
        <f>'Nómina_ 2017'!$AC$3</f>
        <v>Ninguna</v>
      </c>
    </row>
    <row r="340" spans="1:4" ht="38.1" customHeight="1" x14ac:dyDescent="0.35">
      <c r="A340" s="328">
        <v>339</v>
      </c>
      <c r="B340" s="328">
        <v>15</v>
      </c>
      <c r="C340" s="329">
        <v>4448.22</v>
      </c>
      <c r="D340" s="328" t="str">
        <f>'Nómina_ 2017'!$AC$3</f>
        <v>Ninguna</v>
      </c>
    </row>
    <row r="341" spans="1:4" ht="38.1" customHeight="1" x14ac:dyDescent="0.35">
      <c r="A341" s="328">
        <v>340</v>
      </c>
      <c r="B341" s="328">
        <v>15</v>
      </c>
      <c r="C341" s="329">
        <v>4448.22</v>
      </c>
      <c r="D341" s="328" t="str">
        <f>'Nómina_ 2017'!$AC$3</f>
        <v>Ninguna</v>
      </c>
    </row>
    <row r="342" spans="1:4" ht="38.1" customHeight="1" x14ac:dyDescent="0.35">
      <c r="A342" s="328">
        <v>341</v>
      </c>
      <c r="B342" s="328">
        <v>15</v>
      </c>
      <c r="C342" s="329">
        <v>4448.22</v>
      </c>
      <c r="D342" s="328" t="str">
        <f>'Nómina_ 2017'!$AC$3</f>
        <v>Ninguna</v>
      </c>
    </row>
    <row r="343" spans="1:4" ht="38.1" customHeight="1" x14ac:dyDescent="0.35">
      <c r="A343" s="328">
        <v>342</v>
      </c>
      <c r="B343" s="328">
        <v>14</v>
      </c>
      <c r="C343" s="329">
        <v>3179.82</v>
      </c>
      <c r="D343" s="328" t="str">
        <f>'Nómina_ 2017'!$AC$3</f>
        <v>Ninguna</v>
      </c>
    </row>
    <row r="344" spans="1:4" ht="38.1" customHeight="1" x14ac:dyDescent="0.35">
      <c r="A344" s="328">
        <v>343</v>
      </c>
      <c r="B344" s="328">
        <v>14</v>
      </c>
      <c r="C344" s="329">
        <v>3179.82</v>
      </c>
      <c r="D344" s="328" t="str">
        <f>'Nómina_ 2017'!$AC$3</f>
        <v>Ninguna</v>
      </c>
    </row>
    <row r="345" spans="1:4" ht="38.1" customHeight="1" x14ac:dyDescent="0.35">
      <c r="A345" s="328">
        <v>344</v>
      </c>
      <c r="B345" s="328">
        <v>15</v>
      </c>
      <c r="C345" s="329">
        <v>3179.82</v>
      </c>
      <c r="D345" s="328" t="str">
        <f>'Nómina_ 2017'!$AC$3</f>
        <v>Ninguna</v>
      </c>
    </row>
    <row r="346" spans="1:4" ht="38.1" customHeight="1" x14ac:dyDescent="0.35">
      <c r="A346" s="328">
        <v>345</v>
      </c>
      <c r="B346" s="328">
        <v>14</v>
      </c>
      <c r="C346" s="329">
        <v>3179.82</v>
      </c>
      <c r="D346" s="328" t="str">
        <f>'Nómina_ 2017'!$W$3</f>
        <v>Ceuta y Melilla</v>
      </c>
    </row>
    <row r="347" spans="1:4" ht="38.1" customHeight="1" x14ac:dyDescent="0.35">
      <c r="A347" s="328">
        <v>346</v>
      </c>
      <c r="B347" s="328">
        <v>14</v>
      </c>
      <c r="C347" s="329">
        <v>3179.82</v>
      </c>
      <c r="D347" s="328" t="str">
        <f>'Nómina_ 2017'!$W$3</f>
        <v>Ceuta y Melilla</v>
      </c>
    </row>
    <row r="348" spans="1:4" ht="38.1" customHeight="1" x14ac:dyDescent="0.35">
      <c r="A348" s="328">
        <v>347</v>
      </c>
      <c r="B348" s="328">
        <v>14</v>
      </c>
      <c r="C348" s="329">
        <v>3179.82</v>
      </c>
      <c r="D348" s="328" t="str">
        <f>'Nómina_ 2017'!$W$3</f>
        <v>Ceuta y Melilla</v>
      </c>
    </row>
    <row r="349" spans="1:4" ht="38.1" customHeight="1" x14ac:dyDescent="0.35">
      <c r="A349" s="328">
        <v>348</v>
      </c>
      <c r="B349" s="328">
        <v>15</v>
      </c>
      <c r="C349" s="329">
        <v>3660.72</v>
      </c>
      <c r="D349" s="328" t="str">
        <f>'Nómina_ 2017'!$W$3</f>
        <v>Ceuta y Melilla</v>
      </c>
    </row>
    <row r="350" spans="1:4" ht="38.1" customHeight="1" x14ac:dyDescent="0.35">
      <c r="A350" s="328">
        <v>349</v>
      </c>
      <c r="B350" s="328">
        <v>15</v>
      </c>
      <c r="C350" s="329">
        <v>4448.22</v>
      </c>
      <c r="D350" s="328" t="str">
        <f>'Nómina_ 2017'!$W$3</f>
        <v>Ceuta y Melilla</v>
      </c>
    </row>
    <row r="351" spans="1:4" ht="38.1" customHeight="1" x14ac:dyDescent="0.35">
      <c r="A351" s="328">
        <v>350</v>
      </c>
      <c r="B351" s="328">
        <v>14</v>
      </c>
      <c r="C351" s="329">
        <v>3660.72</v>
      </c>
      <c r="D351" s="328" t="str">
        <f>'Nómina_ 2017'!$AC$3</f>
        <v>Ninguna</v>
      </c>
    </row>
    <row r="352" spans="1:4" ht="38.1" customHeight="1" x14ac:dyDescent="0.35">
      <c r="A352" s="328">
        <v>351</v>
      </c>
      <c r="B352" s="328">
        <v>15</v>
      </c>
      <c r="C352" s="329">
        <v>3444.56</v>
      </c>
      <c r="D352" s="328" t="str">
        <f>'Nómina_ 2017'!$AC$3</f>
        <v>Ninguna</v>
      </c>
    </row>
    <row r="353" spans="1:4" ht="38.1" customHeight="1" x14ac:dyDescent="0.35">
      <c r="A353" s="328">
        <v>352</v>
      </c>
      <c r="B353" s="328">
        <v>15</v>
      </c>
      <c r="C353" s="329">
        <v>4448.22</v>
      </c>
      <c r="D353" s="328" t="str">
        <f>'Nómina_ 2017'!$AC$3</f>
        <v>Ninguna</v>
      </c>
    </row>
    <row r="354" spans="1:4" ht="38.1" customHeight="1" x14ac:dyDescent="0.35">
      <c r="A354" s="328">
        <v>353</v>
      </c>
      <c r="B354" s="328">
        <v>15</v>
      </c>
      <c r="C354" s="329">
        <v>3660.72</v>
      </c>
      <c r="D354" s="328" t="str">
        <f>'Nómina_ 2017'!$AC$3</f>
        <v>Ninguna</v>
      </c>
    </row>
    <row r="355" spans="1:4" ht="38.1" customHeight="1" x14ac:dyDescent="0.35">
      <c r="A355" s="328">
        <v>354</v>
      </c>
      <c r="B355" s="328">
        <v>14</v>
      </c>
      <c r="C355" s="329">
        <v>3915.52</v>
      </c>
      <c r="D355" s="328" t="str">
        <f>'Nómina_ 2017'!$X$3</f>
        <v>G.C. y Tf.</v>
      </c>
    </row>
    <row r="356" spans="1:4" ht="38.1" customHeight="1" x14ac:dyDescent="0.35">
      <c r="A356" s="328">
        <v>355</v>
      </c>
      <c r="B356" s="328">
        <v>15</v>
      </c>
      <c r="C356" s="329">
        <v>3179.82</v>
      </c>
      <c r="D356" s="328" t="str">
        <f>'Nómina_ 2017'!$X$3</f>
        <v>G.C. y Tf.</v>
      </c>
    </row>
    <row r="357" spans="1:4" ht="38.1" customHeight="1" x14ac:dyDescent="0.35">
      <c r="A357" s="328">
        <v>356</v>
      </c>
      <c r="B357" s="328">
        <v>14</v>
      </c>
      <c r="C357" s="329">
        <v>7252.98</v>
      </c>
      <c r="D357" s="328" t="str">
        <f>'Nómina_ 2017'!$Y$3</f>
        <v>Islas menores Canarias</v>
      </c>
    </row>
    <row r="358" spans="1:4" ht="38.1" customHeight="1" x14ac:dyDescent="0.35">
      <c r="A358" s="328">
        <v>357</v>
      </c>
      <c r="B358" s="328">
        <v>15</v>
      </c>
      <c r="C358" s="329">
        <v>4699.66</v>
      </c>
      <c r="D358" s="328" t="str">
        <f>'Nómina_ 2017'!$X$3</f>
        <v>G.C. y Tf.</v>
      </c>
    </row>
    <row r="359" spans="1:4" ht="38.1" customHeight="1" x14ac:dyDescent="0.35">
      <c r="A359" s="328">
        <v>358</v>
      </c>
      <c r="B359" s="328">
        <v>14</v>
      </c>
      <c r="C359" s="329">
        <v>3991.4</v>
      </c>
      <c r="D359" s="328" t="str">
        <f>'Nómina_ 2017'!$X$3</f>
        <v>G.C. y Tf.</v>
      </c>
    </row>
    <row r="360" spans="1:4" ht="38.1" customHeight="1" x14ac:dyDescent="0.35">
      <c r="A360" s="328">
        <v>359</v>
      </c>
      <c r="B360" s="328">
        <v>14</v>
      </c>
      <c r="C360" s="329">
        <v>3179.82</v>
      </c>
      <c r="D360" s="328" t="str">
        <f>'Nómina_ 2017'!$AC$3</f>
        <v>Ninguna</v>
      </c>
    </row>
    <row r="361" spans="1:4" ht="38.1" customHeight="1" x14ac:dyDescent="0.35">
      <c r="A361" s="328">
        <v>360</v>
      </c>
      <c r="B361" s="328">
        <v>14</v>
      </c>
      <c r="C361" s="329">
        <v>3179.82</v>
      </c>
      <c r="D361" s="328" t="str">
        <f>'Nómina_ 2017'!$AC$3</f>
        <v>Ninguna</v>
      </c>
    </row>
    <row r="362" spans="1:4" ht="38.1" customHeight="1" x14ac:dyDescent="0.35">
      <c r="A362" s="328">
        <v>361</v>
      </c>
      <c r="B362" s="328">
        <v>14</v>
      </c>
      <c r="C362" s="329">
        <v>3179.82</v>
      </c>
      <c r="D362" s="328" t="str">
        <f>'Nómina_ 2017'!$AC$3</f>
        <v>Ninguna</v>
      </c>
    </row>
    <row r="363" spans="1:4" ht="38.1" customHeight="1" x14ac:dyDescent="0.35">
      <c r="A363" s="328">
        <v>362</v>
      </c>
      <c r="B363" s="328">
        <v>14</v>
      </c>
      <c r="C363" s="329">
        <v>3179.82</v>
      </c>
      <c r="D363" s="328" t="str">
        <f>'Nómina_ 2017'!$AC$3</f>
        <v>Ninguna</v>
      </c>
    </row>
    <row r="364" spans="1:4" ht="38.1" customHeight="1" x14ac:dyDescent="0.35">
      <c r="A364" s="328">
        <v>363</v>
      </c>
      <c r="B364" s="328">
        <v>14</v>
      </c>
      <c r="C364" s="329">
        <v>3179.82</v>
      </c>
      <c r="D364" s="328" t="str">
        <f>'Nómina_ 2017'!$AC$3</f>
        <v>Ninguna</v>
      </c>
    </row>
    <row r="365" spans="1:4" ht="38.1" customHeight="1" x14ac:dyDescent="0.35">
      <c r="A365" s="328">
        <v>364</v>
      </c>
      <c r="B365" s="328">
        <v>14</v>
      </c>
      <c r="C365" s="329">
        <v>3444.56</v>
      </c>
      <c r="D365" s="328" t="str">
        <f>'Nómina_ 2017'!$AC$3</f>
        <v>Ninguna</v>
      </c>
    </row>
    <row r="366" spans="1:4" ht="38.1" customHeight="1" x14ac:dyDescent="0.35">
      <c r="A366" s="328">
        <v>365</v>
      </c>
      <c r="B366" s="328">
        <v>14</v>
      </c>
      <c r="C366" s="329">
        <v>3444.56</v>
      </c>
      <c r="D366" s="328" t="str">
        <f>'Nómina_ 2017'!$AC$3</f>
        <v>Ninguna</v>
      </c>
    </row>
    <row r="367" spans="1:4" ht="38.1" customHeight="1" x14ac:dyDescent="0.35">
      <c r="A367" s="328">
        <v>366</v>
      </c>
      <c r="B367" s="328">
        <v>14</v>
      </c>
      <c r="C367" s="329">
        <v>3660.72</v>
      </c>
      <c r="D367" s="328" t="str">
        <f>'Nómina_ 2017'!$AC$3</f>
        <v>Ninguna</v>
      </c>
    </row>
    <row r="368" spans="1:4" ht="38.1" customHeight="1" x14ac:dyDescent="0.35">
      <c r="A368" s="328">
        <v>367</v>
      </c>
      <c r="B368" s="328">
        <v>16</v>
      </c>
      <c r="C368" s="329">
        <v>3444.56</v>
      </c>
      <c r="D368" s="328" t="str">
        <f>'Nómina_ 2017'!$AC$3</f>
        <v>Ninguna</v>
      </c>
    </row>
    <row r="369" spans="1:4" ht="38.1" customHeight="1" x14ac:dyDescent="0.35">
      <c r="A369" s="328">
        <v>368</v>
      </c>
      <c r="B369" s="328">
        <v>16</v>
      </c>
      <c r="C369" s="329">
        <v>3444.56</v>
      </c>
      <c r="D369" s="328" t="str">
        <f>'Nómina_ 2017'!$AC$3</f>
        <v>Ninguna</v>
      </c>
    </row>
    <row r="370" spans="1:4" ht="38.1" customHeight="1" x14ac:dyDescent="0.35">
      <c r="A370" s="328">
        <v>369</v>
      </c>
      <c r="B370" s="328">
        <v>15</v>
      </c>
      <c r="C370" s="329">
        <v>4448.22</v>
      </c>
      <c r="D370" s="328" t="str">
        <f>'Nómina_ 2017'!$AC$3</f>
        <v>Ninguna</v>
      </c>
    </row>
    <row r="371" spans="1:4" ht="38.1" customHeight="1" x14ac:dyDescent="0.35">
      <c r="A371" s="328">
        <v>370</v>
      </c>
      <c r="B371" s="328">
        <v>15</v>
      </c>
      <c r="C371" s="329">
        <v>4448.22</v>
      </c>
      <c r="D371" s="328" t="str">
        <f>'Nómina_ 2017'!$AC$3</f>
        <v>Ninguna</v>
      </c>
    </row>
    <row r="372" spans="1:4" ht="38.1" customHeight="1" x14ac:dyDescent="0.35">
      <c r="A372" s="328">
        <v>371</v>
      </c>
      <c r="B372" s="328">
        <v>15</v>
      </c>
      <c r="C372" s="329">
        <v>4448.22</v>
      </c>
      <c r="D372" s="328" t="str">
        <f>'Nómina_ 2017'!$AC$3</f>
        <v>Ninguna</v>
      </c>
    </row>
    <row r="373" spans="1:4" ht="38.1" customHeight="1" x14ac:dyDescent="0.35">
      <c r="A373" s="328">
        <v>372</v>
      </c>
      <c r="B373" s="328">
        <v>15</v>
      </c>
      <c r="C373" s="329">
        <v>4448.22</v>
      </c>
      <c r="D373" s="328" t="str">
        <f>'Nómina_ 2017'!$AC$3</f>
        <v>Ninguna</v>
      </c>
    </row>
    <row r="374" spans="1:4" ht="38.1" customHeight="1" x14ac:dyDescent="0.35">
      <c r="A374" s="328">
        <v>373</v>
      </c>
      <c r="B374" s="328">
        <v>15</v>
      </c>
      <c r="C374" s="329">
        <v>4448.22</v>
      </c>
      <c r="D374" s="328" t="str">
        <f>'Nómina_ 2017'!$AC$3</f>
        <v>Ninguna</v>
      </c>
    </row>
    <row r="375" spans="1:4" ht="38.1" customHeight="1" x14ac:dyDescent="0.35">
      <c r="A375" s="328">
        <v>374</v>
      </c>
      <c r="B375" s="328">
        <v>15</v>
      </c>
      <c r="C375" s="329">
        <v>4448.22</v>
      </c>
      <c r="D375" s="328" t="str">
        <f>'Nómina_ 2017'!$AC$3</f>
        <v>Ninguna</v>
      </c>
    </row>
    <row r="376" spans="1:4" ht="38.1" customHeight="1" x14ac:dyDescent="0.35">
      <c r="A376" s="328">
        <v>375</v>
      </c>
      <c r="B376" s="328">
        <v>15</v>
      </c>
      <c r="C376" s="329">
        <v>4448.22</v>
      </c>
      <c r="D376" s="328" t="str">
        <f>'Nómina_ 2017'!$AC$3</f>
        <v>Ninguna</v>
      </c>
    </row>
    <row r="377" spans="1:4" ht="38.1" customHeight="1" x14ac:dyDescent="0.35">
      <c r="A377" s="328">
        <v>376</v>
      </c>
      <c r="B377" s="328">
        <v>15</v>
      </c>
      <c r="C377" s="329">
        <v>4448.22</v>
      </c>
      <c r="D377" s="328" t="str">
        <f>'Nómina_ 2017'!$AC$3</f>
        <v>Ninguna</v>
      </c>
    </row>
    <row r="378" spans="1:4" ht="38.1" customHeight="1" x14ac:dyDescent="0.35">
      <c r="A378" s="328">
        <v>377</v>
      </c>
      <c r="B378" s="328">
        <v>15</v>
      </c>
      <c r="C378" s="329">
        <v>4448.22</v>
      </c>
      <c r="D378" s="328" t="str">
        <f>'Nómina_ 2017'!$AC$3</f>
        <v>Ninguna</v>
      </c>
    </row>
    <row r="379" spans="1:4" ht="38.1" customHeight="1" x14ac:dyDescent="0.35">
      <c r="A379" s="328">
        <v>378</v>
      </c>
      <c r="B379" s="328">
        <v>15</v>
      </c>
      <c r="C379" s="329">
        <v>4448.22</v>
      </c>
      <c r="D379" s="328" t="str">
        <f>'Nómina_ 2017'!$AC$3</f>
        <v>Ninguna</v>
      </c>
    </row>
    <row r="380" spans="1:4" ht="38.1" customHeight="1" x14ac:dyDescent="0.35">
      <c r="A380" s="328">
        <v>379</v>
      </c>
      <c r="B380" s="328">
        <v>15</v>
      </c>
      <c r="C380" s="329">
        <v>4448.22</v>
      </c>
      <c r="D380" s="328" t="str">
        <f>'Nómina_ 2017'!$AC$3</f>
        <v>Ninguna</v>
      </c>
    </row>
    <row r="381" spans="1:4" ht="38.1" customHeight="1" x14ac:dyDescent="0.35">
      <c r="A381" s="328">
        <v>380</v>
      </c>
      <c r="B381" s="328">
        <v>15</v>
      </c>
      <c r="C381" s="329">
        <v>4448.22</v>
      </c>
      <c r="D381" s="328" t="str">
        <f>'Nómina_ 2017'!$AC$3</f>
        <v>Ninguna</v>
      </c>
    </row>
    <row r="382" spans="1:4" ht="38.1" customHeight="1" x14ac:dyDescent="0.35">
      <c r="A382" s="328">
        <v>381</v>
      </c>
      <c r="B382" s="328">
        <v>14</v>
      </c>
      <c r="C382" s="329">
        <v>3660.72</v>
      </c>
      <c r="D382" s="328" t="str">
        <f>'Nómina_ 2017'!$AC$3</f>
        <v>Ninguna</v>
      </c>
    </row>
    <row r="383" spans="1:4" ht="38.1" customHeight="1" x14ac:dyDescent="0.35">
      <c r="A383" s="328">
        <v>382</v>
      </c>
      <c r="B383" s="328">
        <v>14</v>
      </c>
      <c r="C383" s="329">
        <v>3660.72</v>
      </c>
      <c r="D383" s="328" t="str">
        <f>'Nómina_ 2017'!$AC$3</f>
        <v>Ninguna</v>
      </c>
    </row>
    <row r="384" spans="1:4" ht="38.1" customHeight="1" x14ac:dyDescent="0.35">
      <c r="A384" s="328">
        <v>383</v>
      </c>
      <c r="B384" s="328">
        <v>14</v>
      </c>
      <c r="C384" s="329">
        <v>3690.4</v>
      </c>
      <c r="D384" s="328" t="str">
        <f>'Nómina_ 2017'!$AC$3</f>
        <v>Ninguna</v>
      </c>
    </row>
    <row r="385" spans="1:4" ht="38.1" customHeight="1" x14ac:dyDescent="0.35">
      <c r="A385" s="328">
        <v>384</v>
      </c>
      <c r="B385" s="328">
        <v>15</v>
      </c>
      <c r="C385" s="329">
        <v>4448.22</v>
      </c>
      <c r="D385" s="328" t="str">
        <f>'Nómina_ 2017'!$AC$3</f>
        <v>Ninguna</v>
      </c>
    </row>
    <row r="386" spans="1:4" ht="38.1" customHeight="1" x14ac:dyDescent="0.35">
      <c r="A386" s="328">
        <v>385</v>
      </c>
      <c r="B386" s="328">
        <v>15</v>
      </c>
      <c r="C386" s="329">
        <v>4448.22</v>
      </c>
      <c r="D386" s="328" t="str">
        <f>'Nómina_ 2017'!$AC$3</f>
        <v>Ninguna</v>
      </c>
    </row>
    <row r="387" spans="1:4" ht="38.1" customHeight="1" x14ac:dyDescent="0.35">
      <c r="A387" s="328">
        <v>386</v>
      </c>
      <c r="B387" s="328">
        <v>14</v>
      </c>
      <c r="C387" s="329">
        <v>3444.56</v>
      </c>
      <c r="D387" s="328" t="str">
        <f>'Nómina_ 2017'!$AC$3</f>
        <v>Ninguna</v>
      </c>
    </row>
    <row r="388" spans="1:4" ht="38.1" customHeight="1" x14ac:dyDescent="0.35">
      <c r="A388" s="328">
        <v>387</v>
      </c>
      <c r="B388" s="328">
        <v>14</v>
      </c>
      <c r="C388" s="329">
        <v>3444.56</v>
      </c>
      <c r="D388" s="328" t="str">
        <f>'Nómina_ 2017'!$AC$3</f>
        <v>Ninguna</v>
      </c>
    </row>
    <row r="389" spans="1:4" ht="38.1" customHeight="1" x14ac:dyDescent="0.35">
      <c r="A389" s="328">
        <v>388</v>
      </c>
      <c r="B389" s="328">
        <v>14</v>
      </c>
      <c r="C389" s="329">
        <v>7134.96</v>
      </c>
      <c r="D389" s="328" t="str">
        <f>'Nómina_ 2017'!$AC$3</f>
        <v>Ninguna</v>
      </c>
    </row>
    <row r="390" spans="1:4" ht="38.1" customHeight="1" x14ac:dyDescent="0.35">
      <c r="A390" s="328">
        <v>389</v>
      </c>
      <c r="B390" s="328">
        <v>15</v>
      </c>
      <c r="C390" s="329">
        <v>3444.56</v>
      </c>
      <c r="D390" s="328" t="str">
        <f>'Nómina_ 2017'!$AC$3</f>
        <v>Ninguna</v>
      </c>
    </row>
    <row r="391" spans="1:4" ht="38.1" customHeight="1" x14ac:dyDescent="0.35">
      <c r="A391" s="328">
        <v>390</v>
      </c>
      <c r="B391" s="328">
        <v>14</v>
      </c>
      <c r="C391" s="329">
        <v>3179.82</v>
      </c>
      <c r="D391" s="328" t="str">
        <f>'Nómina_ 2017'!$AC$3</f>
        <v>Ninguna</v>
      </c>
    </row>
    <row r="392" spans="1:4" ht="38.1" customHeight="1" x14ac:dyDescent="0.35">
      <c r="A392" s="328">
        <v>391</v>
      </c>
      <c r="B392" s="328">
        <v>15</v>
      </c>
      <c r="C392" s="329">
        <v>4448.22</v>
      </c>
      <c r="D392" s="328" t="str">
        <f>'Nómina_ 2017'!$AC$3</f>
        <v>Ninguna</v>
      </c>
    </row>
    <row r="393" spans="1:4" ht="38.1" customHeight="1" x14ac:dyDescent="0.35">
      <c r="A393" s="328">
        <v>392</v>
      </c>
      <c r="B393" s="328">
        <v>14</v>
      </c>
      <c r="C393" s="329">
        <v>3179.82</v>
      </c>
      <c r="D393" s="328" t="str">
        <f>'Nómina_ 2017'!$AC$3</f>
        <v>Ninguna</v>
      </c>
    </row>
    <row r="394" spans="1:4" ht="38.1" customHeight="1" x14ac:dyDescent="0.35">
      <c r="A394" s="328">
        <v>393</v>
      </c>
      <c r="B394" s="328">
        <v>16</v>
      </c>
      <c r="C394" s="329">
        <v>3444.56</v>
      </c>
      <c r="D394" s="328" t="str">
        <f>'Nómina_ 2017'!$AC$3</f>
        <v>Ninguna</v>
      </c>
    </row>
    <row r="395" spans="1:4" ht="38.1" customHeight="1" x14ac:dyDescent="0.35">
      <c r="A395" s="328">
        <v>394</v>
      </c>
      <c r="B395" s="328">
        <v>14</v>
      </c>
      <c r="C395" s="329">
        <v>3660.72</v>
      </c>
      <c r="D395" s="328" t="str">
        <f>'Nómina_ 2017'!$AC$3</f>
        <v>Ninguna</v>
      </c>
    </row>
    <row r="396" spans="1:4" ht="38.1" customHeight="1" x14ac:dyDescent="0.35">
      <c r="A396" s="328">
        <v>395</v>
      </c>
      <c r="B396" s="328">
        <v>14</v>
      </c>
      <c r="C396" s="329">
        <v>3179.82</v>
      </c>
      <c r="D396" s="328" t="str">
        <f>'Nómina_ 2017'!$AC$3</f>
        <v>Ninguna</v>
      </c>
    </row>
    <row r="397" spans="1:4" ht="38.1" customHeight="1" x14ac:dyDescent="0.35">
      <c r="A397" s="328">
        <v>396</v>
      </c>
      <c r="B397" s="328">
        <v>14</v>
      </c>
      <c r="C397" s="329">
        <v>3444.56</v>
      </c>
      <c r="D397" s="328" t="str">
        <f>'Nómina_ 2017'!$AC$3</f>
        <v>Ninguna</v>
      </c>
    </row>
    <row r="398" spans="1:4" ht="38.1" customHeight="1" x14ac:dyDescent="0.35">
      <c r="A398" s="328">
        <v>397</v>
      </c>
      <c r="B398" s="328">
        <v>14</v>
      </c>
      <c r="C398" s="329">
        <v>3444.56</v>
      </c>
      <c r="D398" s="328" t="str">
        <f>'Nómina_ 2017'!$AC$3</f>
        <v>Ninguna</v>
      </c>
    </row>
    <row r="399" spans="1:4" ht="38.1" customHeight="1" x14ac:dyDescent="0.35">
      <c r="A399" s="328">
        <v>398</v>
      </c>
      <c r="B399" s="328">
        <v>14</v>
      </c>
      <c r="C399" s="329">
        <v>3660.72</v>
      </c>
      <c r="D399" s="328" t="str">
        <f>'Nómina_ 2017'!$AC$3</f>
        <v>Ninguna</v>
      </c>
    </row>
    <row r="400" spans="1:4" ht="38.1" customHeight="1" x14ac:dyDescent="0.35">
      <c r="A400" s="328">
        <v>399</v>
      </c>
      <c r="B400" s="328">
        <v>15</v>
      </c>
      <c r="C400" s="329">
        <v>3660.72</v>
      </c>
      <c r="D400" s="328" t="str">
        <f>'Nómina_ 2017'!$AC$3</f>
        <v>Ninguna</v>
      </c>
    </row>
    <row r="401" spans="1:4" ht="38.1" customHeight="1" x14ac:dyDescent="0.35">
      <c r="A401" s="328">
        <v>400</v>
      </c>
      <c r="B401" s="328">
        <v>14</v>
      </c>
      <c r="C401" s="329">
        <v>3444.56</v>
      </c>
      <c r="D401" s="328" t="str">
        <f>'Nómina_ 2017'!$AC$3</f>
        <v>Ninguna</v>
      </c>
    </row>
    <row r="402" spans="1:4" hidden="1" x14ac:dyDescent="0.25"/>
    <row r="403" spans="1:4" hidden="1" x14ac:dyDescent="0.25"/>
    <row r="404" spans="1:4" hidden="1" x14ac:dyDescent="0.25"/>
    <row r="405" spans="1:4" hidden="1" x14ac:dyDescent="0.25"/>
    <row r="406" spans="1:4" hidden="1" x14ac:dyDescent="0.25"/>
  </sheetData>
  <sheetProtection sheet="1" objects="1" scenarios="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Nómina_ 2017</vt:lpstr>
      <vt:lpstr>Info_de_destinos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Félix Mariño;Luis Pérez Beluche</dc:creator>
  <cp:lastModifiedBy>PCL</cp:lastModifiedBy>
  <dcterms:created xsi:type="dcterms:W3CDTF">2017-11-15T22:34:13Z</dcterms:created>
  <dcterms:modified xsi:type="dcterms:W3CDTF">2017-11-16T05:30:06Z</dcterms:modified>
</cp:coreProperties>
</file>